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19440" windowHeight="15135"/>
  </bookViews>
  <sheets>
    <sheet name="KVS" sheetId="1" r:id="rId1"/>
    <sheet name="Munka2" sheetId="2" r:id="rId2"/>
    <sheet name="Munka3" sheetId="3" r:id="rId3"/>
  </sheets>
  <calcPr calcId="125725"/>
</workbook>
</file>

<file path=xl/calcChain.xml><?xml version="1.0" encoding="utf-8"?>
<calcChain xmlns="http://schemas.openxmlformats.org/spreadsheetml/2006/main">
  <c r="G1262" i="1"/>
  <c r="G1197"/>
  <c r="G402"/>
  <c r="J402" s="1"/>
  <c r="I401"/>
  <c r="H400"/>
  <c r="G1107"/>
  <c r="I1438" l="1"/>
  <c r="H1437"/>
  <c r="I1318"/>
  <c r="H1317"/>
  <c r="G1319"/>
  <c r="H565"/>
  <c r="I548"/>
  <c r="H547"/>
  <c r="I540"/>
  <c r="H539"/>
  <c r="I506"/>
  <c r="H505"/>
  <c r="I689"/>
  <c r="H688"/>
  <c r="I847"/>
  <c r="H846"/>
  <c r="I840"/>
  <c r="H839"/>
  <c r="D829"/>
  <c r="G848"/>
  <c r="G690"/>
  <c r="G567"/>
  <c r="J567" s="1"/>
  <c r="I566"/>
  <c r="G578"/>
  <c r="J578" s="1"/>
  <c r="D576"/>
  <c r="G549"/>
  <c r="G541"/>
  <c r="J507"/>
  <c r="G1463"/>
  <c r="D1461"/>
  <c r="G1448"/>
  <c r="D1446"/>
  <c r="J1439" s="1"/>
  <c r="D1424"/>
  <c r="D1415"/>
  <c r="G1405"/>
  <c r="D1403"/>
  <c r="G1394"/>
  <c r="D1392"/>
  <c r="G1382"/>
  <c r="D1380"/>
  <c r="G1369"/>
  <c r="D1367"/>
  <c r="G1356"/>
  <c r="D1354"/>
  <c r="G1344"/>
  <c r="D1342"/>
  <c r="G1332"/>
  <c r="D1330"/>
  <c r="G1310"/>
  <c r="D1308"/>
  <c r="J1319" s="1"/>
  <c r="G1297"/>
  <c r="D1295"/>
  <c r="G1284"/>
  <c r="D1282"/>
  <c r="G1272"/>
  <c r="D1270"/>
  <c r="D1260"/>
  <c r="G1236"/>
  <c r="D1234"/>
  <c r="G1224"/>
  <c r="D1222"/>
  <c r="G1209"/>
  <c r="D1207"/>
  <c r="D1195"/>
  <c r="G1185"/>
  <c r="D1183"/>
  <c r="G1173"/>
  <c r="D1171"/>
  <c r="G1166"/>
  <c r="D1164"/>
  <c r="G1159"/>
  <c r="D1157"/>
  <c r="G1152"/>
  <c r="D1150"/>
  <c r="G1145"/>
  <c r="D1143"/>
  <c r="G1138"/>
  <c r="D1136"/>
  <c r="G1131"/>
  <c r="D1129"/>
  <c r="G1124"/>
  <c r="D1122"/>
  <c r="G1114"/>
  <c r="D1112"/>
  <c r="G1101"/>
  <c r="D1099"/>
  <c r="G1094"/>
  <c r="D1092"/>
  <c r="G1087"/>
  <c r="D1085"/>
  <c r="G1080"/>
  <c r="D1078"/>
  <c r="G1073"/>
  <c r="D1071"/>
  <c r="D1060"/>
  <c r="G1043"/>
  <c r="D1041"/>
  <c r="G1032"/>
  <c r="D1030"/>
  <c r="D1008"/>
  <c r="G1000"/>
  <c r="D998"/>
  <c r="D987"/>
  <c r="G967"/>
  <c r="D965"/>
  <c r="G960"/>
  <c r="D958"/>
  <c r="G953"/>
  <c r="D951"/>
  <c r="G946"/>
  <c r="D944"/>
  <c r="G939"/>
  <c r="D937"/>
  <c r="G932"/>
  <c r="D930"/>
  <c r="G922"/>
  <c r="D920"/>
  <c r="G913"/>
  <c r="D911"/>
  <c r="D899"/>
  <c r="D889"/>
  <c r="D878"/>
  <c r="D869"/>
  <c r="D860"/>
  <c r="G816"/>
  <c r="G815"/>
  <c r="D814"/>
  <c r="D802"/>
  <c r="D791"/>
  <c r="D780"/>
  <c r="D771"/>
  <c r="G763"/>
  <c r="D761"/>
  <c r="D747"/>
  <c r="G735"/>
  <c r="D733"/>
  <c r="G720"/>
  <c r="D718"/>
  <c r="G705"/>
  <c r="D703"/>
  <c r="G679"/>
  <c r="D677"/>
  <c r="D665"/>
  <c r="H665" s="1"/>
  <c r="D649"/>
  <c r="D639"/>
  <c r="D630"/>
  <c r="G623"/>
  <c r="D621"/>
  <c r="D611"/>
  <c r="D1248"/>
  <c r="D600"/>
  <c r="G591"/>
  <c r="D589"/>
  <c r="G558"/>
  <c r="J530"/>
  <c r="J519"/>
  <c r="D495"/>
  <c r="D487"/>
  <c r="D479"/>
  <c r="D470"/>
  <c r="D459"/>
  <c r="J461" s="1"/>
  <c r="G451"/>
  <c r="D449"/>
  <c r="D441"/>
  <c r="D432"/>
  <c r="D423"/>
  <c r="D412"/>
  <c r="D388"/>
  <c r="D374"/>
  <c r="D359"/>
  <c r="D341"/>
  <c r="D326"/>
  <c r="G316"/>
  <c r="D314"/>
  <c r="D302"/>
  <c r="D289"/>
  <c r="D276"/>
  <c r="D263"/>
  <c r="G252"/>
  <c r="D250"/>
  <c r="G239"/>
  <c r="D237"/>
  <c r="D224"/>
  <c r="D208"/>
  <c r="D198"/>
  <c r="D188"/>
  <c r="D178"/>
  <c r="D169"/>
  <c r="D156"/>
  <c r="H156" s="1"/>
  <c r="D143"/>
  <c r="G135"/>
  <c r="D133"/>
  <c r="G125"/>
  <c r="D123"/>
  <c r="G110"/>
  <c r="D108"/>
  <c r="G97"/>
  <c r="D95"/>
  <c r="G87"/>
  <c r="D87"/>
  <c r="G78"/>
  <c r="D77"/>
  <c r="G70"/>
  <c r="G68"/>
  <c r="D68"/>
  <c r="G57"/>
  <c r="D55"/>
  <c r="G46"/>
  <c r="D44"/>
  <c r="G35"/>
  <c r="D33"/>
  <c r="G25"/>
  <c r="D23"/>
  <c r="G17"/>
  <c r="D15"/>
  <c r="J1107" l="1"/>
  <c r="I1106"/>
  <c r="H1105"/>
  <c r="J841"/>
  <c r="I830"/>
  <c r="J848"/>
  <c r="J17"/>
  <c r="J25"/>
  <c r="J35"/>
  <c r="J46"/>
  <c r="J57"/>
  <c r="J70"/>
  <c r="J79"/>
  <c r="J89"/>
  <c r="J97"/>
  <c r="J110"/>
  <c r="J113" s="1"/>
  <c r="J125"/>
  <c r="J135"/>
  <c r="J145"/>
  <c r="J171"/>
  <c r="J180"/>
  <c r="J190"/>
  <c r="J200"/>
  <c r="J210"/>
  <c r="J226"/>
  <c r="J690"/>
  <c r="J831"/>
  <c r="H829"/>
  <c r="J239"/>
  <c r="J252"/>
  <c r="J278"/>
  <c r="J291"/>
  <c r="J304"/>
  <c r="J316"/>
  <c r="J328"/>
  <c r="J343"/>
  <c r="J361"/>
  <c r="J376"/>
  <c r="J390"/>
  <c r="J414"/>
  <c r="J425"/>
  <c r="H576"/>
  <c r="I577"/>
  <c r="J451"/>
  <c r="J472"/>
  <c r="J481"/>
  <c r="J489"/>
  <c r="J497"/>
  <c r="J558"/>
  <c r="J591"/>
  <c r="J602"/>
  <c r="J1250"/>
  <c r="J613"/>
  <c r="J623"/>
  <c r="J632"/>
  <c r="J641"/>
  <c r="J549"/>
  <c r="J541"/>
  <c r="J651"/>
  <c r="J667"/>
  <c r="J679"/>
  <c r="J720"/>
  <c r="J735"/>
  <c r="J749"/>
  <c r="J763"/>
  <c r="J773"/>
  <c r="J782"/>
  <c r="J793"/>
  <c r="J804"/>
  <c r="J816"/>
  <c r="J862"/>
  <c r="J871"/>
  <c r="J880"/>
  <c r="J891"/>
  <c r="J901"/>
  <c r="J913"/>
  <c r="J532"/>
  <c r="J922"/>
  <c r="J932"/>
  <c r="J939"/>
  <c r="J946"/>
  <c r="J953"/>
  <c r="J960"/>
  <c r="J967"/>
  <c r="J989"/>
  <c r="J1000"/>
  <c r="J1010"/>
  <c r="J1032"/>
  <c r="J1043"/>
  <c r="J1062"/>
  <c r="J1073"/>
  <c r="J1080"/>
  <c r="J1087"/>
  <c r="J1094"/>
  <c r="J1101"/>
  <c r="J1114"/>
  <c r="J1124"/>
  <c r="J1131"/>
  <c r="J1138"/>
  <c r="J1145"/>
  <c r="J1152"/>
  <c r="J1159"/>
  <c r="J1166"/>
  <c r="J1173"/>
  <c r="J1185"/>
  <c r="J1197"/>
  <c r="J1209"/>
  <c r="J1224"/>
  <c r="J1236"/>
  <c r="J1262"/>
  <c r="J1272"/>
  <c r="J1284"/>
  <c r="J1297"/>
  <c r="J1310"/>
  <c r="J1332"/>
  <c r="J1344"/>
  <c r="J1356"/>
  <c r="J1369"/>
  <c r="J1382"/>
  <c r="J1394"/>
  <c r="J1405"/>
  <c r="J1417"/>
  <c r="J1426"/>
  <c r="J1448"/>
  <c r="J1451" s="1"/>
  <c r="J1463"/>
  <c r="J1466" s="1"/>
  <c r="J60"/>
  <c r="H15"/>
  <c r="I16"/>
  <c r="H33"/>
  <c r="I34"/>
  <c r="H55"/>
  <c r="I56"/>
  <c r="H68"/>
  <c r="I69"/>
  <c r="H87"/>
  <c r="I88"/>
  <c r="H133"/>
  <c r="I134"/>
  <c r="I157"/>
  <c r="J158"/>
  <c r="J213" s="1"/>
  <c r="H178"/>
  <c r="I179"/>
  <c r="H198"/>
  <c r="I199"/>
  <c r="H237"/>
  <c r="I238"/>
  <c r="H263"/>
  <c r="I264"/>
  <c r="H289"/>
  <c r="I290"/>
  <c r="H314"/>
  <c r="I315"/>
  <c r="H341"/>
  <c r="I342"/>
  <c r="H359"/>
  <c r="I360"/>
  <c r="H388"/>
  <c r="I389"/>
  <c r="H412"/>
  <c r="I413"/>
  <c r="H432"/>
  <c r="I433"/>
  <c r="H449"/>
  <c r="I450"/>
  <c r="H470"/>
  <c r="I471"/>
  <c r="H487"/>
  <c r="I488"/>
  <c r="H589"/>
  <c r="I590"/>
  <c r="H1248"/>
  <c r="I1249"/>
  <c r="H611"/>
  <c r="I612"/>
  <c r="H630"/>
  <c r="I631"/>
  <c r="H649"/>
  <c r="I650"/>
  <c r="I666"/>
  <c r="H703"/>
  <c r="I704"/>
  <c r="H733"/>
  <c r="I734"/>
  <c r="H761"/>
  <c r="I762"/>
  <c r="H780"/>
  <c r="I781"/>
  <c r="H802"/>
  <c r="I803"/>
  <c r="H860"/>
  <c r="I861"/>
  <c r="H878"/>
  <c r="I879"/>
  <c r="H899"/>
  <c r="I900"/>
  <c r="H920"/>
  <c r="I921"/>
  <c r="H930"/>
  <c r="I931"/>
  <c r="H944"/>
  <c r="I945"/>
  <c r="H958"/>
  <c r="I959"/>
  <c r="H987"/>
  <c r="I988"/>
  <c r="H1008"/>
  <c r="I1009"/>
  <c r="H1041"/>
  <c r="I1042"/>
  <c r="H1071"/>
  <c r="I1072"/>
  <c r="H1085"/>
  <c r="I1086"/>
  <c r="H1099"/>
  <c r="I1100"/>
  <c r="H1129"/>
  <c r="I1130"/>
  <c r="H1143"/>
  <c r="I1144"/>
  <c r="H1157"/>
  <c r="I1158"/>
  <c r="H1171"/>
  <c r="I1172"/>
  <c r="H1195"/>
  <c r="I1196"/>
  <c r="H1234"/>
  <c r="I1235"/>
  <c r="H1260"/>
  <c r="I1261"/>
  <c r="H1282"/>
  <c r="I1283"/>
  <c r="H1308"/>
  <c r="I1309"/>
  <c r="H1342"/>
  <c r="I1343"/>
  <c r="H1367"/>
  <c r="I1368"/>
  <c r="H1392"/>
  <c r="I1393"/>
  <c r="H1424"/>
  <c r="I1425"/>
  <c r="H1446"/>
  <c r="H1451" s="1"/>
  <c r="I1447"/>
  <c r="I1451" s="1"/>
  <c r="H1461"/>
  <c r="H1466" s="1"/>
  <c r="I1462"/>
  <c r="I1466" s="1"/>
  <c r="H23"/>
  <c r="I24"/>
  <c r="H44"/>
  <c r="I45"/>
  <c r="H77"/>
  <c r="I78"/>
  <c r="H95"/>
  <c r="I96"/>
  <c r="H108"/>
  <c r="H113" s="1"/>
  <c r="I109"/>
  <c r="I113" s="1"/>
  <c r="H123"/>
  <c r="I124"/>
  <c r="H143"/>
  <c r="I144"/>
  <c r="H169"/>
  <c r="I170"/>
  <c r="H188"/>
  <c r="I189"/>
  <c r="H208"/>
  <c r="I209"/>
  <c r="H224"/>
  <c r="I225"/>
  <c r="H250"/>
  <c r="I251"/>
  <c r="H276"/>
  <c r="I277"/>
  <c r="H302"/>
  <c r="I303"/>
  <c r="H326"/>
  <c r="I327"/>
  <c r="H374"/>
  <c r="I375"/>
  <c r="H423"/>
  <c r="I424"/>
  <c r="H441"/>
  <c r="I442"/>
  <c r="H459"/>
  <c r="I460"/>
  <c r="H479"/>
  <c r="I480"/>
  <c r="H495"/>
  <c r="I496"/>
  <c r="H517"/>
  <c r="I518"/>
  <c r="H528"/>
  <c r="I529"/>
  <c r="H556"/>
  <c r="I557"/>
  <c r="H600"/>
  <c r="I601"/>
  <c r="H621"/>
  <c r="I622"/>
  <c r="H639"/>
  <c r="I640"/>
  <c r="H677"/>
  <c r="I678"/>
  <c r="H718"/>
  <c r="I719"/>
  <c r="H747"/>
  <c r="I748"/>
  <c r="H771"/>
  <c r="I772"/>
  <c r="H791"/>
  <c r="I792"/>
  <c r="H814"/>
  <c r="I815"/>
  <c r="H869"/>
  <c r="I870"/>
  <c r="H889"/>
  <c r="I890"/>
  <c r="H911"/>
  <c r="I912"/>
  <c r="H937"/>
  <c r="I938"/>
  <c r="H951"/>
  <c r="I952"/>
  <c r="H965"/>
  <c r="I966"/>
  <c r="H998"/>
  <c r="I999"/>
  <c r="H1030"/>
  <c r="I1031"/>
  <c r="H1060"/>
  <c r="I1061"/>
  <c r="H1078"/>
  <c r="I1079"/>
  <c r="H1092"/>
  <c r="I1093"/>
  <c r="H1112"/>
  <c r="I1113"/>
  <c r="H1122"/>
  <c r="I1123"/>
  <c r="H1136"/>
  <c r="I1137"/>
  <c r="H1150"/>
  <c r="I1151"/>
  <c r="H1164"/>
  <c r="I1165"/>
  <c r="H1183"/>
  <c r="I1184"/>
  <c r="H1207"/>
  <c r="I1208"/>
  <c r="H1222"/>
  <c r="H1252" s="1"/>
  <c r="I1223"/>
  <c r="I1252" s="1"/>
  <c r="H1270"/>
  <c r="I1271"/>
  <c r="H1295"/>
  <c r="I1296"/>
  <c r="H1330"/>
  <c r="I1331"/>
  <c r="H1354"/>
  <c r="I1355"/>
  <c r="H1380"/>
  <c r="I1381"/>
  <c r="H1403"/>
  <c r="I1404"/>
  <c r="H1415"/>
  <c r="H1429" s="1"/>
  <c r="I1416"/>
  <c r="I1429" s="1"/>
  <c r="J346" l="1"/>
  <c r="J100"/>
  <c r="J416"/>
  <c r="J654"/>
  <c r="J500"/>
  <c r="J604"/>
  <c r="J925"/>
  <c r="J851"/>
  <c r="J1117"/>
  <c r="J1212"/>
  <c r="J1429"/>
  <c r="J1408"/>
  <c r="J1252"/>
  <c r="H1212"/>
  <c r="H604"/>
  <c r="H532"/>
  <c r="H500"/>
  <c r="H346"/>
  <c r="H213"/>
  <c r="H1408"/>
  <c r="H1117"/>
  <c r="H925"/>
  <c r="H851"/>
  <c r="H654"/>
  <c r="H416"/>
  <c r="H100"/>
  <c r="H60"/>
  <c r="I1212"/>
  <c r="I604"/>
  <c r="I532"/>
  <c r="I500"/>
  <c r="I346"/>
  <c r="I213"/>
  <c r="I1408"/>
  <c r="I1117"/>
  <c r="I925"/>
  <c r="I851"/>
  <c r="I654"/>
  <c r="I416"/>
  <c r="I100"/>
  <c r="I60"/>
  <c r="J1467" l="1"/>
  <c r="H1467"/>
  <c r="I1467"/>
</calcChain>
</file>

<file path=xl/sharedStrings.xml><?xml version="1.0" encoding="utf-8"?>
<sst xmlns="http://schemas.openxmlformats.org/spreadsheetml/2006/main" count="1434" uniqueCount="691">
  <si>
    <t>Fejezet szöveg / Tételsorszám</t>
  </si>
  <si>
    <t>Tételszámok</t>
  </si>
  <si>
    <t>Tételszövegek</t>
  </si>
  <si>
    <t>Mennyiség</t>
  </si>
  <si>
    <t>Mértékegység</t>
  </si>
  <si>
    <t>Egységárak</t>
  </si>
  <si>
    <t>Anyagár</t>
  </si>
  <si>
    <t>Munkadíj</t>
  </si>
  <si>
    <t>Gépköltség</t>
  </si>
  <si>
    <t>15. Zsaluzás és állványozás</t>
  </si>
  <si>
    <t>Zsaluzás és állványozás</t>
  </si>
  <si>
    <t>Téráthidaló szerkezetek zsaluzása</t>
  </si>
  <si>
    <t>Koszorúzsaluzás, zsaluzattól függetlenül,</t>
  </si>
  <si>
    <t>párkány nélkül</t>
  </si>
  <si>
    <t>15-004-0011942</t>
  </si>
  <si>
    <t>m2</t>
  </si>
  <si>
    <t>A.:</t>
  </si>
  <si>
    <t>D.:</t>
  </si>
  <si>
    <t>G.:</t>
  </si>
  <si>
    <t>Lépcsőpihenő zsaluzása, alátámasztó állvánnyal,3 m magasságig, fa zsaluzattal</t>
  </si>
  <si>
    <t>15-004-0012012</t>
  </si>
  <si>
    <t>Alátámasztó szerkezetek</t>
  </si>
  <si>
    <t>Székállás előregyártott födémelemekalátámasztására,</t>
  </si>
  <si>
    <t>fa zsaluzattal,</t>
  </si>
  <si>
    <t>4,00 m magasságig</t>
  </si>
  <si>
    <t>15-006-0012243</t>
  </si>
  <si>
    <t>m</t>
  </si>
  <si>
    <t>Könnyű állványszerkezetek</t>
  </si>
  <si>
    <t xml:space="preserve">Homlokzati csőállvány állítása állványcsőből mint munkaállvány,szintenkénti </t>
  </si>
  <si>
    <t xml:space="preserve">pallóterítéssel, korláttal, lábdeszkával, kétlábas,0,60-0,90 m padlószélességgel, </t>
  </si>
  <si>
    <t xml:space="preserve">munkapadló távolság 2,00 m, 2,00 kN/m2terhelhetőséggel, állványépítés MSZ és </t>
  </si>
  <si>
    <t>alkalmazástechnikai kézikönyv szerint,</t>
  </si>
  <si>
    <t>6,01-12,00 m munkapadló magasság között</t>
  </si>
  <si>
    <t>15-012-0012430</t>
  </si>
  <si>
    <t>Síklemez zsaluzása,</t>
  </si>
  <si>
    <t>alátámasztó állvánnyal,</t>
  </si>
  <si>
    <t>3 m magasságig</t>
  </si>
  <si>
    <t>15-004-0011496</t>
  </si>
  <si>
    <t>21. Irtás, föld- és sziklamunka</t>
  </si>
  <si>
    <t>Munkagödör és munkaárok készítése</t>
  </si>
  <si>
    <t>Munkaárok földkiemelése közművesített területen,kézi erővel,</t>
  </si>
  <si>
    <t>bármely konzisztenciájú talajban, dúcolás nélkül,</t>
  </si>
  <si>
    <t>2,0 m2 szelvényig,</t>
  </si>
  <si>
    <t>IV. talajosztály</t>
  </si>
  <si>
    <t>21-003-0014722</t>
  </si>
  <si>
    <t>m3</t>
  </si>
  <si>
    <t>Előkészítő földmunka</t>
  </si>
  <si>
    <t xml:space="preserve">Humuszos termőréteg, termőföld leszedése,terítése gépi erővel, 18%-os </t>
  </si>
  <si>
    <t>terephajlásig,bármilyen talajban, szállítással,</t>
  </si>
  <si>
    <t>50,0 m-ig</t>
  </si>
  <si>
    <t xml:space="preserve">21-002-0014456 </t>
  </si>
  <si>
    <t>Nagytömegű földmunka</t>
  </si>
  <si>
    <t xml:space="preserve">Műtárgyakkal, épületekkel közvetlenül összefüggő feltöltések és előfeltöltések </t>
  </si>
  <si>
    <t xml:space="preserve">készítése, tömörítés nélkül, gépi erővel,kiegészítő kézi munkával, I-IV. </t>
  </si>
  <si>
    <t>oszt.talajban, szállítással,</t>
  </si>
  <si>
    <t>10,1-50,0 m között</t>
  </si>
  <si>
    <t xml:space="preserve">21-007-1730255 </t>
  </si>
  <si>
    <t>Kiegészítő tevékenységek</t>
  </si>
  <si>
    <t>Építési törmelék konténeres elszállítása, lerakása,lerakóhelyi díjjal,</t>
  </si>
  <si>
    <t>5,0 m3-es konténerbe</t>
  </si>
  <si>
    <t>21-011-0016762</t>
  </si>
  <si>
    <t>db</t>
  </si>
  <si>
    <t>23. Síkalapozás</t>
  </si>
  <si>
    <t>Beton- és vasbetonalapok</t>
  </si>
  <si>
    <t xml:space="preserve">Vasbeton sáv-, talp-, lemez- vagy gerendaalapkészítésehelyszínen </t>
  </si>
  <si>
    <t>kevert.....minőségű betonból</t>
  </si>
  <si>
    <t>C12/15 - X0b(H) képlékeny kavicsbeton keverék CEM 32,5 pc.</t>
  </si>
  <si>
    <t>Dmax = 16 mm, m = 6,5 finomsági modulussa</t>
  </si>
  <si>
    <t xml:space="preserve">23-003-0024306 </t>
  </si>
  <si>
    <t>31. Helyszíni beton és vasbeton munkák</t>
  </si>
  <si>
    <t>Közbenső és felületképző szerkezetek készítése</t>
  </si>
  <si>
    <t>Beton aljzat készítése helyszínen kevert betonból,</t>
  </si>
  <si>
    <t>kézi továbbítással és bedolgozással,merev aljzatra, tartószerkezetre léccel lehúzva,</t>
  </si>
  <si>
    <t>kavicsbetonból, C 8/10 - C 16/20kissé képlékeny konzisztenciájú betonból,</t>
  </si>
  <si>
    <t>6 cm vastagságig</t>
  </si>
  <si>
    <t xml:space="preserve">C12/15 - X0b(H) kissé képlékeny kavicsbeton keverék CEM 32,5 pc. D?max = 16 </t>
  </si>
  <si>
    <t>mm, m = 6,4 finomsági modulussal</t>
  </si>
  <si>
    <t>31-030-0062371</t>
  </si>
  <si>
    <t>Födémfeltöltések készítése,</t>
  </si>
  <si>
    <t>nehéz ömlesztett feltöltések,</t>
  </si>
  <si>
    <t>homokból, kavicsból, testsűrűség 1500 kg/m3 felett</t>
  </si>
  <si>
    <t>Osztályozott kavics, OH 4/8, KŐKA, Szombathely</t>
  </si>
  <si>
    <t xml:space="preserve">31-030-2614522 </t>
  </si>
  <si>
    <t>Aljzat készítése helyszínen kevert esztrichből</t>
  </si>
  <si>
    <t xml:space="preserve">Úsztatott vagy fűtési esztrich készítése,helyszínen kevert, cementbázisú </t>
  </si>
  <si>
    <t>esztrichből,</t>
  </si>
  <si>
    <t>C12 szilárdsági osztálynak megfelelően</t>
  </si>
  <si>
    <t>6 cm vastagságban</t>
  </si>
  <si>
    <t xml:space="preserve">31-031-0063305 </t>
  </si>
  <si>
    <t>Téráthidaló szerkezetek készítése</t>
  </si>
  <si>
    <t>Lépcső készítése</t>
  </si>
  <si>
    <t>vasbetonból,</t>
  </si>
  <si>
    <t xml:space="preserve">X0v(H), XC1, XC2, XC3 környezeti osztályú,kissé képlékeny vagy képlékeny </t>
  </si>
  <si>
    <t>konzisztenciájú betonból,</t>
  </si>
  <si>
    <t>helyszíni keveréssel, kézi bedolgozással és vibrátoros tömörítéssel</t>
  </si>
  <si>
    <t xml:space="preserve">C16/20 - X0v(H) kissé képlékeny kavicsbeton keverék CEM 32,5 pc. D?max = 16 </t>
  </si>
  <si>
    <t>mm, m = 6,6 finomsági modulussal</t>
  </si>
  <si>
    <t>31-021-0059992</t>
  </si>
  <si>
    <t xml:space="preserve">Sík vagy alulbordás vasbeton lemez készítése, 15°-os hajlásszögig,X0v(H), XC1, </t>
  </si>
  <si>
    <t xml:space="preserve">XC2, XC3 környezeti osztályú,kissé képlékeny vagy képlékeny konzisztenciájú </t>
  </si>
  <si>
    <t>betonból,</t>
  </si>
  <si>
    <t>kézi erővel, vibrátoros tömörítéssel,</t>
  </si>
  <si>
    <t>12 cm vastagságig</t>
  </si>
  <si>
    <t>31-021-0051813</t>
  </si>
  <si>
    <t>Betonacél-szerelés</t>
  </si>
  <si>
    <t>Hegesztett betonacél háló szerelése tartószerkezetbe</t>
  </si>
  <si>
    <t xml:space="preserve">FERALPI 6K2020 építési síkháló; 5,00 x 2,15 m; 200 x 200 mm osztással {átmérő} </t>
  </si>
  <si>
    <t>6,00 / 6,00 BHB55.50</t>
  </si>
  <si>
    <t>31-001-1237082</t>
  </si>
  <si>
    <t>t</t>
  </si>
  <si>
    <t>Betonacél helyszíni szerelése függőleges vagy vízszintes tartószerkezetbe,</t>
  </si>
  <si>
    <t>bordás betonacélból,</t>
  </si>
  <si>
    <t>4-10 mm átmérő között</t>
  </si>
  <si>
    <t>FERALPI hidegen húzott bordás betonacél, 6 m-es szálban, BHB55.50 8 mm</t>
  </si>
  <si>
    <t>31-001-1236700</t>
  </si>
  <si>
    <t>12-20 mm átmérő között</t>
  </si>
  <si>
    <t>FERALPI bordás betonacél, 12 m-es szálban, B500B 12 mm</t>
  </si>
  <si>
    <t>31-001-1236925</t>
  </si>
  <si>
    <t>FERALPI bordás betonacél, 12 m-es szálban, B500B 16 mm</t>
  </si>
  <si>
    <t>31-001-1236942</t>
  </si>
  <si>
    <t>32. Előregyártott épületszerkezeti elem elhelyezése és szerelése</t>
  </si>
  <si>
    <t>Előregyártott nyílásáthidalók, kiváltók elhelyezése tartószerkezetre</t>
  </si>
  <si>
    <t xml:space="preserve">Előregyártott azonnal terhelhető nyílásáthidaló elhelyezése (válaszfal áthidalók is), </t>
  </si>
  <si>
    <t xml:space="preserve">tartószerkezetre, csomóponti kötés nélkül,falazat szélességű áthidaló elemekből </t>
  </si>
  <si>
    <t xml:space="preserve">vagy több elem egymás mellé sorolásával, a teherhordó falváll </t>
  </si>
  <si>
    <t>előkészítésével,kiegészítő hőszigetelés elhelyezése nélkül,</t>
  </si>
  <si>
    <t>0,10 t/db tömegig,</t>
  </si>
  <si>
    <t>égetett agyag-kerámia köpenyes nyílásáthidaló</t>
  </si>
  <si>
    <t>POROTHERM elemmagas nyílásáthidaló, 1,25 m</t>
  </si>
  <si>
    <t>32-002-0071295</t>
  </si>
  <si>
    <t>POROTHERM elemmagas nyílásáthidaló, 1,50 m</t>
  </si>
  <si>
    <t>32-002-0071305</t>
  </si>
  <si>
    <t>POROTHERM elemmagas nyílásáthidaló, 1,75 m</t>
  </si>
  <si>
    <t xml:space="preserve">32-002-0071310 </t>
  </si>
  <si>
    <t>POROTHERM elemmagas nyílásáthidaló, 2,00 m</t>
  </si>
  <si>
    <t>32-002-0071322</t>
  </si>
  <si>
    <t>POROTHERM elemmagas nyílásáthidaló, 2,25 m</t>
  </si>
  <si>
    <t>32-002-0071334</t>
  </si>
  <si>
    <t>0,11-0,30 t/db tömeg között</t>
  </si>
  <si>
    <t>POROTHERM elemmagas nyílásáthidaló, 3,00 m</t>
  </si>
  <si>
    <t>32-002-0071966</t>
  </si>
  <si>
    <t>POROTHERM elemmagas nyílásáthidaló, 3,25 m</t>
  </si>
  <si>
    <t>32-002-2051831</t>
  </si>
  <si>
    <t>Előregyártott födémgerendák elhelyezése</t>
  </si>
  <si>
    <t xml:space="preserve">Nagyüzemi előregyártású vízszintes tartószerkezeti elem elhelyezése, előre </t>
  </si>
  <si>
    <t>elkészített gyámolító szerkezetre,kézi erővel, csomóponti kötés nélkül,</t>
  </si>
  <si>
    <t>térrács betétes födémgerenda elhelyezése,</t>
  </si>
  <si>
    <t>vasbeton mesterfödém gerenda</t>
  </si>
  <si>
    <t>LEIER mesterfödém gerenda, LMF-260 , Cikkszám: HUTGO0175</t>
  </si>
  <si>
    <t>32-003-0079263</t>
  </si>
  <si>
    <t>LEIER mesterfödém gerenda, LMF-560 , Cikkszám: HUTGO0220</t>
  </si>
  <si>
    <t>32-003-0079411</t>
  </si>
  <si>
    <t xml:space="preserve">Béléstestek elhelyezése, kiselemes "kézi" födémekbe gerendák közé </t>
  </si>
  <si>
    <t>habarcsolással</t>
  </si>
  <si>
    <t xml:space="preserve">Üzemben előregyártott béléstest elhelyezése kiselemes "kézi" </t>
  </si>
  <si>
    <t xml:space="preserve">födémekbe,gerendák közé, gerendavállakra, a felfekvési egyenetlenséget </t>
  </si>
  <si>
    <t>kiküszöbölő és az együttdolgozást biztosító habarcsréteg bedolgozásával,</t>
  </si>
  <si>
    <t>szimplán kiosztott vasbeton gerendák közé,</t>
  </si>
  <si>
    <t>15 kg/db tömeg felett,</t>
  </si>
  <si>
    <t>jellemzően beton,</t>
  </si>
  <si>
    <t>EB, MB típusú béléstest</t>
  </si>
  <si>
    <t>LEIER béléstest EB 60/19 B, 45/19/25 cm, 6,78 db/m2 , Cikkszám: HUTGO0025</t>
  </si>
  <si>
    <t>32-004-0083142</t>
  </si>
  <si>
    <t>33. Falazás és egyéb kőműves munkák</t>
  </si>
  <si>
    <t>Teherhordó és kitöltő falazat készítése,</t>
  </si>
  <si>
    <t>égetett agyag-kerámia termékekből,</t>
  </si>
  <si>
    <t>nútféderes elemekből,</t>
  </si>
  <si>
    <t>300 mm falvastagságban,</t>
  </si>
  <si>
    <t>300x250x240 vagy 300×250×238 mm-es méretű</t>
  </si>
  <si>
    <t>kézi falazóblokkból,</t>
  </si>
  <si>
    <t>falazó, meszes cementhabarcsba falazva</t>
  </si>
  <si>
    <t>POROTHERM 30 N+F nútféderes kézi falazóblokk, 300x250x238 mm, M 2,5 (Hf30-</t>
  </si>
  <si>
    <t xml:space="preserve">cm) falazó, meszes </t>
  </si>
  <si>
    <t>cementhabarcs</t>
  </si>
  <si>
    <t>33-001-3683574</t>
  </si>
  <si>
    <t>250 mm falvastagságban,</t>
  </si>
  <si>
    <t>250x375x238 mm-es méretű</t>
  </si>
  <si>
    <t>falazó, meszes cementhabarcsba vagy hőszigetelő falazóhabarcsba falazva,</t>
  </si>
  <si>
    <t>POROTHERM 25 N+F nútféderes kézi falazóblokk,250x375x238 mm, M 2,5 (Hf30-</t>
  </si>
  <si>
    <t xml:space="preserve">cm) (M30) falazó, </t>
  </si>
  <si>
    <t>meszes cementhabarcs</t>
  </si>
  <si>
    <t>33-001-0089023</t>
  </si>
  <si>
    <t>200 mm falvastagságban,</t>
  </si>
  <si>
    <t>200x500x238 mm-es méretű</t>
  </si>
  <si>
    <t>falazó, meszes cementhabarcsba vagy hőszigetelő falazóhabarcsba falazva</t>
  </si>
  <si>
    <t xml:space="preserve">POROTHERM 20 N+F nútféderes kézi falazóblokk,200x500x238 mm, M 2,5 (Hf30-cm) (M30) falazó, </t>
  </si>
  <si>
    <t>33-001-0088982</t>
  </si>
  <si>
    <t>Javítások, pótlások</t>
  </si>
  <si>
    <t xml:space="preserve">Teherhordó és kitöltő falazat,égetett agyag-kerámia termékekből,nyílásbefalazás, </t>
  </si>
  <si>
    <t>nyílásszűkítés vagy kisebb falpótlások,</t>
  </si>
  <si>
    <t>250 mm és ennél vastagabb falban csorbázatvéséssel,</t>
  </si>
  <si>
    <t>nyílásbefalazás, nyílásszűkítés vagy kisebb falpótlások,</t>
  </si>
  <si>
    <t xml:space="preserve">Kisméretű tömör tégla 250x120x65 mm I.o.M 1 (Hf10-mc) falazó, cementes </t>
  </si>
  <si>
    <t>mészhabarcs</t>
  </si>
  <si>
    <t xml:space="preserve">33-091-0095491 </t>
  </si>
  <si>
    <t>35. Ácsmunka</t>
  </si>
  <si>
    <t>Fa fedélszékek</t>
  </si>
  <si>
    <t>Fa tetőszerkezetek bármely rendszerbenfaragott (fűrészelt) fából,</t>
  </si>
  <si>
    <t>0,037-0,042 m3/m2 bedolgozott famennyiség között</t>
  </si>
  <si>
    <t>Fűrészelt gerenda 150x200-300x300 mm 3-6.5 m I.o.</t>
  </si>
  <si>
    <t xml:space="preserve">35-001-0108371 </t>
  </si>
  <si>
    <t>0,020 m3/m2 bedolgozott famennyiségig</t>
  </si>
  <si>
    <t xml:space="preserve">35-001-0108291 </t>
  </si>
  <si>
    <t>Tetőlécezések, szelemenek</t>
  </si>
  <si>
    <t>Tetőlécezés</t>
  </si>
  <si>
    <t>hornyolt cserépfedés alá</t>
  </si>
  <si>
    <t>Fenyő tetőléc 3-6,5 m 30x50 mm</t>
  </si>
  <si>
    <t xml:space="preserve">35-003-0108721 </t>
  </si>
  <si>
    <t>tetőfelület ellenlécezésének elkészítése</t>
  </si>
  <si>
    <t xml:space="preserve">35-003-0108830 </t>
  </si>
  <si>
    <t>Tetőfólia- és alátétlemez-terítés</t>
  </si>
  <si>
    <t>Páraáteresztő, vízzáró alátétfólia, alátétfedés, vagy alátétszigetelés terítése 15 cm-</t>
  </si>
  <si>
    <t>es átfedéssel (ellenléc külön tételben számolandó)</t>
  </si>
  <si>
    <t>ragasztóval vagy ragasztószalaggal folytonosítva</t>
  </si>
  <si>
    <t>BRAMAC UNIVERSAL ECO-2S páraáteresztő tetőfólia, 140 g/m2</t>
  </si>
  <si>
    <t xml:space="preserve">35-002-1534074 </t>
  </si>
  <si>
    <t>Faanyag gomba és rovar kártevők elleni védelme</t>
  </si>
  <si>
    <t>Faanyag gomba és rovarkártevő elleni</t>
  </si>
  <si>
    <t>megelőző védelme</t>
  </si>
  <si>
    <t>merítéses, bemártásos fürösztéses technológiával felhordott anyaggal</t>
  </si>
  <si>
    <t xml:space="preserve">Remmers Adolit BQ 20 HU* vízben oldódó, fixálódó favédősó koncentrátum, </t>
  </si>
  <si>
    <t>megelőző faanyagvédelemre, 2555</t>
  </si>
  <si>
    <t xml:space="preserve">35-011-4028584 </t>
  </si>
  <si>
    <t>Belső oldali páratechnikai rendszer készítése, 15 cm-es átfedéssel</t>
  </si>
  <si>
    <t>ISOVER VARIO KM DUPLEX belső oldali páratechnikai réteg, S?d télen =5 (m) S?</t>
  </si>
  <si>
    <t>d nyáron =0,5 (m</t>
  </si>
  <si>
    <t xml:space="preserve">35-002-2395480 </t>
  </si>
  <si>
    <t>Deszkázások</t>
  </si>
  <si>
    <t>Deszkázás</t>
  </si>
  <si>
    <t>deszkázás gyalult, hornyolt deszkával, hajópadlóval</t>
  </si>
  <si>
    <t>35-004-0108960</t>
  </si>
  <si>
    <t>homlokdeszka léctagozattal, gyalulva, 30 cm szélességig</t>
  </si>
  <si>
    <t>35-004-0108972</t>
  </si>
  <si>
    <t>36. Vakolás és rabicolás</t>
  </si>
  <si>
    <t>Belső vakolatok, előkevert gyári szárazhabarcsból</t>
  </si>
  <si>
    <t>Oldalfalvakolat készítése,</t>
  </si>
  <si>
    <t>kézi felhordással,</t>
  </si>
  <si>
    <t>zsákos kiszerelésű szárazhabarcsból,</t>
  </si>
  <si>
    <t>sima, normál mész-cement vakolat,</t>
  </si>
  <si>
    <t>1 cm vastagságban</t>
  </si>
  <si>
    <t>LB-Knauf PRÉMIUM kézi alapvakolat, Cikkszám: K00215011</t>
  </si>
  <si>
    <t xml:space="preserve">36-003-0112472 </t>
  </si>
  <si>
    <t xml:space="preserve">Oldalfalvakolat vagy mennyezet vakolat simítása,előkevert gyári szárazhabarcsból,5 </t>
  </si>
  <si>
    <t>mm vastagságig,</t>
  </si>
  <si>
    <t>kézi felhordással (a gyártó által megadott kg/m2/mm rétegvastagsággal)</t>
  </si>
  <si>
    <t>LB-Knauf EUROSAN FP simítóvakolat, Cikkszám: K00550701</t>
  </si>
  <si>
    <t>36-003-3786941</t>
  </si>
  <si>
    <t>39. Szárazépítés</t>
  </si>
  <si>
    <t>Gipszkarton álmennyezetek és tetőtéri belső borítások</t>
  </si>
  <si>
    <t xml:space="preserve">Tetőtéri borítás készítése, ferde vagy vízszintes kivitelben, szigetelés nélkül, </t>
  </si>
  <si>
    <t>csavarfejek és illesztések alapglettelve (Q2 minőségben), szarufákhoz rögzítve,</t>
  </si>
  <si>
    <t>fém tartóvázra,</t>
  </si>
  <si>
    <t>1 rtg. tűzgátló</t>
  </si>
  <si>
    <t>15 mm vtg. gipszkarton lemezből</t>
  </si>
  <si>
    <t>KNAUF F 15 tűzgátló építőlemez, 15 mm HRAK 1250/2000 Cikksz: 32407120</t>
  </si>
  <si>
    <t xml:space="preserve">39-003-4166273 </t>
  </si>
  <si>
    <t>1 rtg. impregnált</t>
  </si>
  <si>
    <t xml:space="preserve">KNAUF HA 15 impregnált építőlemez, 15 mm HRAK 1250/2000 Cikkszám: </t>
  </si>
  <si>
    <t xml:space="preserve">39-003-4166256 </t>
  </si>
  <si>
    <t>Kerámiarost erősített nútféderes gipszlap ereszburkolat</t>
  </si>
  <si>
    <t>Szerelt kerámiarost erősítéses nútféderes gipszlap</t>
  </si>
  <si>
    <t>1 rtg. normál, 25 mm vtg. gipszlap</t>
  </si>
  <si>
    <t>ALBAGIPS TECHNOBOARD szerelt gipsz burkolat,</t>
  </si>
  <si>
    <t>1 rtg. normál TECHNOBOARD 25 mm vtg. kerámiarost erősített nútféderes</t>
  </si>
  <si>
    <t>gipszlap felszerelésével, 1200/600/25 mm</t>
  </si>
  <si>
    <t>39-013-1922063</t>
  </si>
  <si>
    <t>Homlokzatfestések</t>
  </si>
  <si>
    <t>Diszperziós festések,</t>
  </si>
  <si>
    <t xml:space="preserve">akril kötőanyagú vizes-diszperziós,fehér vagy színes homlokzatfestés,megfelelően </t>
  </si>
  <si>
    <t>előkészített ásványi alapfelületenvagy meglévő jól tapadó festékrétegen,</t>
  </si>
  <si>
    <t>vakolaton, két rétegben,</t>
  </si>
  <si>
    <t>egy vagy több színben,</t>
  </si>
  <si>
    <t>tagolatlan sima felületen</t>
  </si>
  <si>
    <t xml:space="preserve">LB-Knauf EGALISATION/Egalizáló festék, szinezővakolatok színezésének </t>
  </si>
  <si>
    <t>homogenizálására, Cikkszám: K8881****, fehér</t>
  </si>
  <si>
    <t>47-013-0475200</t>
  </si>
  <si>
    <t>41. Tetőfedés</t>
  </si>
  <si>
    <t>Égetett agyag anyagú cserépfedések</t>
  </si>
  <si>
    <t>Egyszeres fedés húzott, hornyolt tetőcserepekkel,</t>
  </si>
  <si>
    <t>41-45° tetőhajlásszög között, minden második cserép rögzítésével</t>
  </si>
  <si>
    <t>TONDACH Hornyolt ívesvágású kerámia alapcserép, 21x40 cm, téglavörös</t>
  </si>
  <si>
    <t xml:space="preserve">41-003-0200602 </t>
  </si>
  <si>
    <t>Egyszeres húzott, hornyolt tetőcserép fedésnél,</t>
  </si>
  <si>
    <t xml:space="preserve">taréjgerinc készítése kúpcseréppel, kúpcseréprögzítővel,gerincszellőző-szalaggal, </t>
  </si>
  <si>
    <t>fésűs gerincelemmel vagy kúpalátéttel</t>
  </si>
  <si>
    <t>TONDACH Hornyolt gerinccserép gerincrögzítővel, kerámia, 38x17 cm, téglavörös</t>
  </si>
  <si>
    <t xml:space="preserve">41-003-0201316 </t>
  </si>
  <si>
    <t>szellőzőcserép elhelyezése</t>
  </si>
  <si>
    <t>TONDACH Hornyolt ívesvágású kerámia szellőzőcserép, 21x40 cm, téglavörös</t>
  </si>
  <si>
    <t xml:space="preserve">41-003-0201115 </t>
  </si>
  <si>
    <t>szellőzőelem, szellőzőszalag vagy lezárófésű elhelyezése eresznél</t>
  </si>
  <si>
    <t>TONDACH eresz szellőzőelem fésű nélkül, fekete</t>
  </si>
  <si>
    <t xml:space="preserve">41-003-0201212 </t>
  </si>
  <si>
    <t>hófogó- és biztonsági rendszer kiegészítők elhelyezése tetőfelületen</t>
  </si>
  <si>
    <t xml:space="preserve">TONDACH univerzális hófogó garnitúra 300x20 cm kiegészítőkkel, horganyzott </t>
  </si>
  <si>
    <t>szinterezett</t>
  </si>
  <si>
    <t xml:space="preserve">41-003-0201391 </t>
  </si>
  <si>
    <t>42. Aljzatkészítés, hideg- és melegburkolatok készítése</t>
  </si>
  <si>
    <t>Hidegburkolatok aljzatelőkészítése</t>
  </si>
  <si>
    <t>Padlóburkolat hordozószerkezetének felületelőkészítése</t>
  </si>
  <si>
    <t>beltérben,</t>
  </si>
  <si>
    <t>beton alapfelületen</t>
  </si>
  <si>
    <t>felületelőkészítő alapozó és tapadóhíd felhordása egy rétegben</t>
  </si>
  <si>
    <t xml:space="preserve">LB-Knauf Estrichgrund felhasználásra kész alapozó, alkáliálló, </t>
  </si>
  <si>
    <t>műanyagdiszperziós, Cikkszám: K00859415</t>
  </si>
  <si>
    <t xml:space="preserve">42-011-0224682 </t>
  </si>
  <si>
    <t>önterülő felületkiegyenlítés készítése</t>
  </si>
  <si>
    <t>5 mm átlagos rétegvastagságban</t>
  </si>
  <si>
    <t>LB-Knauf NIVOPLUS/Padlókiegyenlítő 3-15 mm, Csz: K00618001</t>
  </si>
  <si>
    <t>42-011-0224951</t>
  </si>
  <si>
    <t>Padlóburkolat készítése,</t>
  </si>
  <si>
    <t>tégla, beton, vakolt alapfelületen,</t>
  </si>
  <si>
    <t>gres, kőporcelán lappal,</t>
  </si>
  <si>
    <t>kötésben vagy hálósan, 3-5 mm vtg. ragasztóba rakva, 1-10 mm fugaszélességgel,</t>
  </si>
  <si>
    <t>20x20 - 40x40 cm közötti lapmérettel</t>
  </si>
  <si>
    <t xml:space="preserve">LB-Knauf GRES/Gres ragasztó, EN 12004 szerinti C2TE minősítéssel, kül- és </t>
  </si>
  <si>
    <t xml:space="preserve">beltérbe, fagyálló, padlófűtéshez is, Cikkszám: K00617801LB-Knauf SILVERCOL </t>
  </si>
  <si>
    <t xml:space="preserve">Prémium flexibilis fugázó, EN 12004 szerinti CG2WA minősítéssel, Cikkszám: </t>
  </si>
  <si>
    <t>K00675**1</t>
  </si>
  <si>
    <t>42-022-3810762</t>
  </si>
  <si>
    <t>Lábazatburkolat készítése,</t>
  </si>
  <si>
    <t xml:space="preserve">egyenes, egysoros kivitelben, 3-5 mm ragasztóba rakva, 1-10 mm </t>
  </si>
  <si>
    <t>fugaszélességgel,10 cm magasságig,</t>
  </si>
  <si>
    <t>20x20 - 40×40 cm közötti lapmérettel</t>
  </si>
  <si>
    <t>42-022-3828913</t>
  </si>
  <si>
    <t xml:space="preserve">lépcsős kivitelben, ragasztva, 3-5 mm ragasztóba rakva, 1-10 mm </t>
  </si>
  <si>
    <t>fugaszélességgel,20 cm magasságig,</t>
  </si>
  <si>
    <t>42-022-3829162</t>
  </si>
  <si>
    <t>Lépcsőburkolat készítése,</t>
  </si>
  <si>
    <t>3-10 mm ragasztóba rakva, 1-20 mm fugaszélességgel,</t>
  </si>
  <si>
    <t>járólap 35 cm szélességig, 3 cm lapvastagságig, (élvédelem nélkül)</t>
  </si>
  <si>
    <t xml:space="preserve">beltérbe, fagyálló, padlófűtéshez is, Cikkszám: K00617801LB-Knauf ProCol Kiemelt </t>
  </si>
  <si>
    <t>minőségű flexibilis fugázó, kül- és beltéri használatra, Cikkszám: K00636xxx</t>
  </si>
  <si>
    <t>42-022-3832991</t>
  </si>
  <si>
    <t>homloklap, tagozat nélkül,</t>
  </si>
  <si>
    <t xml:space="preserve">LB-Knauf FLEX/Flex ragasztó, EN 12004 szerinti C2TE minősítéssel, kül- és </t>
  </si>
  <si>
    <t xml:space="preserve">beltérbe, fagyálló, padlófűtéshez is, Cikkszám: K00617021LB-Knauf ProCol Kiemelt </t>
  </si>
  <si>
    <t xml:space="preserve">42-022-3833790 </t>
  </si>
  <si>
    <t>Fa- és rugalmas aljzatburkolatok</t>
  </si>
  <si>
    <t>PVC burkolat fektetése kiegyenlített aljzatra,</t>
  </si>
  <si>
    <t>homogén PVC-lemezből(ragasztó anyag külön tételben kiírva)</t>
  </si>
  <si>
    <t xml:space="preserve">Tarkett IQ Granit homogén PVC burkolat, PUR felületnemesítés, 2 mm vtg., 2 m x </t>
  </si>
  <si>
    <t>25 m, 29 szín</t>
  </si>
  <si>
    <t xml:space="preserve">42-042-0303610 </t>
  </si>
  <si>
    <t>Lábazat kialakítása,</t>
  </si>
  <si>
    <t>PVC-burkolatból,</t>
  </si>
  <si>
    <t>felhajtással, PVC- hohlkehl profilba (szegőléc) bújtatva</t>
  </si>
  <si>
    <t xml:space="preserve">42-042-0306796 </t>
  </si>
  <si>
    <t xml:space="preserve">ajánlott ragasztó PVC burkolat fektetéséhez(a ragasztás ideje a burkolási </t>
  </si>
  <si>
    <t>tételeknél szerepel)</t>
  </si>
  <si>
    <t xml:space="preserve">MAPEI Ultrabond Eco 4 LVT vizes diszperziós ragasztó LVT (modul vinyl) PVC </t>
  </si>
  <si>
    <t>burkolatok fektetéséhez, Csz: 666216</t>
  </si>
  <si>
    <t>42-042-4217011</t>
  </si>
  <si>
    <t>Laminált padló fektetése (szegélyléccel együtt),</t>
  </si>
  <si>
    <t>kiegyenlített aljzatra,</t>
  </si>
  <si>
    <t>telibe ragasztva (mechanikus illesztésű)(ragasztó anyag külön tételben kiírva)</t>
  </si>
  <si>
    <t xml:space="preserve">Tarkett Smart 832 AC4 kopásáll. laminált padló, 8,0 mm vtg., 19,2 cm x 129,2 cm </t>
  </si>
  <si>
    <t>39 szín</t>
  </si>
  <si>
    <t>42-042-0301610</t>
  </si>
  <si>
    <t xml:space="preserve">ajánlott alapozó és ragasztó laminált padló fektetéséhez(a ragasztás ideje a </t>
  </si>
  <si>
    <t>burkolási tételeknél szerepel)</t>
  </si>
  <si>
    <t xml:space="preserve">MAPEI Ultrabond Eco S955 egykomponensű, oldószermentes, polimerbázisú </t>
  </si>
  <si>
    <t>ragasztó, bézs</t>
  </si>
  <si>
    <t>42-042-2909391</t>
  </si>
  <si>
    <t>Fal-, pillér-, oszlopburkolat készítése</t>
  </si>
  <si>
    <t>mázas kerámiával,</t>
  </si>
  <si>
    <t>10x10 - 20x20 cm közötti lapmérettel</t>
  </si>
  <si>
    <t>LB-Knauf BASIS/Bázis ragasztó, EN 12004 szerinti C1T minősítéssel, beltéri-</t>
  </si>
  <si>
    <t xml:space="preserve">fagyálló lapokhoz, Cikkszám: K00617011LB-Knauf Colorin fugázó, EN 13888 </t>
  </si>
  <si>
    <t>szerinti CG2 minősítéssel, fehér, Cikkszám: K00625***</t>
  </si>
  <si>
    <t>42-012-0226461</t>
  </si>
  <si>
    <t>43. Bádogozás</t>
  </si>
  <si>
    <t>Fémlemez fedések</t>
  </si>
  <si>
    <t>Táblás fedések;</t>
  </si>
  <si>
    <t>Fémlemez fedés táblalemezből</t>
  </si>
  <si>
    <t>előkorcolt síklemezes kivitelben,</t>
  </si>
  <si>
    <t>kiegészítő elemek szerelése,</t>
  </si>
  <si>
    <t>szegélylemez elhelyezése</t>
  </si>
  <si>
    <t>43-001-4059886</t>
  </si>
  <si>
    <t>Függőereszcsatorna szerelése, félkörszelvényű,bármilyen kiterített szélességben,</t>
  </si>
  <si>
    <t>színes műanyagbevonatú horganyzott acéllemezből</t>
  </si>
  <si>
    <t xml:space="preserve">LINDAB Rainline R 125 félkörszelvényű függő ereszcsatorna, horganyzott acél + </t>
  </si>
  <si>
    <t>Elite bevonat, standard színben</t>
  </si>
  <si>
    <t>43-002-0334302</t>
  </si>
  <si>
    <t>Lefolyócső szerelése kör keresztmetszettel,bármilyen kiterített szélességgel,</t>
  </si>
  <si>
    <t xml:space="preserve">LINDAB Rainline SRÖR 100 körszelvényű lefolyócső egyik végén szűkítve, </t>
  </si>
  <si>
    <t>horganyzott acél + Elite bevonat, standard színben</t>
  </si>
  <si>
    <t>43-002-0335842</t>
  </si>
  <si>
    <t>Falszegély szerelése</t>
  </si>
  <si>
    <t>keményhéjalású tetőhöz,</t>
  </si>
  <si>
    <t>színes műanyagbevonatú horganyzott acéllemezből,</t>
  </si>
  <si>
    <t>50 cm kiterített szélességgel</t>
  </si>
  <si>
    <t xml:space="preserve">LINDAB Seamline FOP szegély tűzihorganyzott acél + Classic bevonat, standard </t>
  </si>
  <si>
    <t>színben, 0,7 mm vtg., kiterített szélesség: 601-650 mm</t>
  </si>
  <si>
    <t xml:space="preserve">43-003-0341004 </t>
  </si>
  <si>
    <t>Oromszegély szerelése,</t>
  </si>
  <si>
    <t>43-003-0339582</t>
  </si>
  <si>
    <t>egyszerű korcolt kivitelben,</t>
  </si>
  <si>
    <t xml:space="preserve">LINDAB Seamline FOP/PLX síktáblalemez 670x2000x0,6 mm, tűzihorganyzott acél </t>
  </si>
  <si>
    <t>+ Elite bevonat, standard színben</t>
  </si>
  <si>
    <t xml:space="preserve">43-001-0331070 </t>
  </si>
  <si>
    <t>Táblalemezes fémlemezfedéshez alátéthéjazat kialakítása</t>
  </si>
  <si>
    <t>LINDAB LTF-115 háromrétegű páraáteresztő tetőfólia, 1,5x50 m, szürke</t>
  </si>
  <si>
    <t>43-001-4060245</t>
  </si>
  <si>
    <t>44. Asztalos szerkezetek</t>
  </si>
  <si>
    <t>Ak 01 Műanyag nyílászáró</t>
  </si>
  <si>
    <t>konszignáció szerint</t>
  </si>
  <si>
    <t>K-00-000883</t>
  </si>
  <si>
    <t>Ak 02 Műanyag nyílászáró</t>
  </si>
  <si>
    <t>K-00-000884</t>
  </si>
  <si>
    <t>Ak 03 Műanyag nyílászáró</t>
  </si>
  <si>
    <t>K-00-000885</t>
  </si>
  <si>
    <t>Ak 04 Műanyag nyílászáró</t>
  </si>
  <si>
    <t>K-00-000886</t>
  </si>
  <si>
    <t>Ak 05 Műanyag nyílászáró</t>
  </si>
  <si>
    <t>K-00-000887</t>
  </si>
  <si>
    <t>Ak 06 Műanyag nyílászáró</t>
  </si>
  <si>
    <t>K-00-000888</t>
  </si>
  <si>
    <t>Műanyag tetőtéri ablakok</t>
  </si>
  <si>
    <t>Műanyag tetőtéri ablak,</t>
  </si>
  <si>
    <t>homogén műanyagból vagy fa maggal és poliuretán bevonattal,</t>
  </si>
  <si>
    <t xml:space="preserve">középső tengely körül billenő, 15° és 90° közötti hajlásszögű tetőbe, alumínium </t>
  </si>
  <si>
    <t>külső borítással,</t>
  </si>
  <si>
    <t>kívül edzett üveg,</t>
  </si>
  <si>
    <t>1 m2 felett</t>
  </si>
  <si>
    <t xml:space="preserve">VELUX GLU ablak felső kilinccsel, edzett üveggel, műanyag bevonatú fa, méret: </t>
  </si>
  <si>
    <t xml:space="preserve">78x140 cm; anyaga: karbantartást nem igénylő, egybeöntött poliuretán bevonat </t>
  </si>
  <si>
    <t xml:space="preserve">fehér (RAL 9003) lakkfestéssel, karcmentes; ThermoTechnologyŻ hőszigetelési </t>
  </si>
  <si>
    <t xml:space="preserve">rendszer (hőkezelt faanyagból álló mag); működtetés: felső kilinccsel, több ponton </t>
  </si>
  <si>
    <t xml:space="preserve">záródó zárszerkezettel, billenő, középső vízszintes tengelye mentén teljesen </t>
  </si>
  <si>
    <t xml:space="preserve">átfordítható ablakszárny; zárt állapotban is szellőztethető, a beépített </t>
  </si>
  <si>
    <t xml:space="preserve">szellőzőnyílásban por- és rovarszűrő betét; kiváló légzárás és jobb hanggátlás az </t>
  </si>
  <si>
    <t xml:space="preserve">extra gumitömítéssel; edzett üveg (Ug=1,0 W/m2K, Uw=1,3 W/m2K, g=0,46, </t>
  </si>
  <si>
    <t xml:space="preserve">légzárás 3. osztály); felhasználhatóság: 15°-90° hajlásszögű tetőben; beépítési </t>
  </si>
  <si>
    <t>magasság: 80-130 cm; Termékkód: GLU MK08 0051</t>
  </si>
  <si>
    <t>44-017-4223633</t>
  </si>
  <si>
    <t>Alumínium burkolókeret,</t>
  </si>
  <si>
    <t>egy ablak beépítéséhez</t>
  </si>
  <si>
    <t xml:space="preserve">VELUX EDW MK08 burkolókeret + hőszigetelő keret + alátétfólia + vízelvezető </t>
  </si>
  <si>
    <t xml:space="preserve">csatorna profilos tetőfedő anyaghoz (8-120 mm magas); tokkülméret 78x140 cm; </t>
  </si>
  <si>
    <t>Termékkód: EDW MK08 2000</t>
  </si>
  <si>
    <t>44-017-4226151</t>
  </si>
  <si>
    <t>Tetőtéri ablak árnyékolók, ablakok és árnyékolók mozgató elemei</t>
  </si>
  <si>
    <t>Tetőtéri ablakra</t>
  </si>
  <si>
    <t>külső hővédő roló szerelése</t>
  </si>
  <si>
    <t xml:space="preserve">VELUX MHL MK00 típusú külső hővédő roló MK04, MK06, MK08, MK10 méretkódú </t>
  </si>
  <si>
    <t>ablakra, standard szín, anyaga: neccháló, Termékkód: MHL MK00 5060</t>
  </si>
  <si>
    <t>44-028-1588301</t>
  </si>
  <si>
    <t>1 m2 alatt</t>
  </si>
  <si>
    <t xml:space="preserve">55x78 cm; anyaga: karbantartást nem igénylő, egybeöntött poliuretán bevonat fehér </t>
  </si>
  <si>
    <t xml:space="preserve">(RAL 9003) lakkfestéssel, karcmentes; ThermoTechnologyŻ hőszigetelési rendszer </t>
  </si>
  <si>
    <t xml:space="preserve">(hőkezelt faanyagból álló mag); működtetés: felső kilinccsel, több ponton záródó </t>
  </si>
  <si>
    <t xml:space="preserve">zárszerkezettel, billenő, középső vízszintes tengelye mentén teljesen átfordítható </t>
  </si>
  <si>
    <t xml:space="preserve">ablakszárny; zárt állapotban is szellőztethető, a beépített szellőzőnyílásban por- és </t>
  </si>
  <si>
    <t xml:space="preserve">rovarszűrő betét; kiváló légzárás és jobb hanggátlás az extra gumitömítéssel; </t>
  </si>
  <si>
    <t xml:space="preserve">edzett üveg (Ug=1,0 W/m2K, Uw=1,3 W/m2K, g=0,46, légzárás 3. osztály); </t>
  </si>
  <si>
    <t xml:space="preserve">felhasználhatóság: 15°-90° hajlásszögű tetőben; beépítési magasság: 80-130 cm; </t>
  </si>
  <si>
    <t>Termékkód: GLU CK02 0051</t>
  </si>
  <si>
    <t>44-017-4223582</t>
  </si>
  <si>
    <t xml:space="preserve">VELUX EDW CK02 burkolókeret + hőszigetelő keret + alátétfólia + vízelvezető </t>
  </si>
  <si>
    <t xml:space="preserve">csatorna profilos tetőfedő anyaghoz (8-120 mm magas); tokkülméret 55x78 cm; </t>
  </si>
  <si>
    <t>Termékkód: EDW CK02 2000</t>
  </si>
  <si>
    <t>44-017-4226071</t>
  </si>
  <si>
    <t xml:space="preserve">tetőkijárat fűtött tetőterekbe, 15° és 85° közötti hajlásszögű tetőbe, oldalra nyíló </t>
  </si>
  <si>
    <t xml:space="preserve">szárny tetszőleges nyitásiránnyal, beépített szellőzőnyílással, alumínium külső </t>
  </si>
  <si>
    <t>borítással, több lakkréteggel felületkezelve,</t>
  </si>
  <si>
    <t xml:space="preserve">VELUX GXU tetőkijárat, edzett üveggel, fa, méret: 66x118 cm; anyaga: belül </t>
  </si>
  <si>
    <t xml:space="preserve">hőkezelt fa, kívül karbantartást nem igénylő, poliuretán felület, fehérre festve; zárt </t>
  </si>
  <si>
    <t xml:space="preserve">állapotban is szellőztethető; működtetés: oldalra nyitható, több ponton záródó </t>
  </si>
  <si>
    <t xml:space="preserve">zárszerkezettel; kiváló légzárás extra gumitömítéssel; edzett üveg (Ug=1,0 W/m2K, </t>
  </si>
  <si>
    <t xml:space="preserve">Uw=1,3 W/m2K, g=0,46); felhasználható: 15°-85° hajlásszögű tetőben; Termékkód: </t>
  </si>
  <si>
    <t>GXU FK06 0050</t>
  </si>
  <si>
    <t>44-017-4225415</t>
  </si>
  <si>
    <t xml:space="preserve">VELUX EDW FK06 burkolókeret + hőszigetelő keret + alátétfólia + vízelvezető </t>
  </si>
  <si>
    <t xml:space="preserve">csatorna profilos tetőfedő anyaghoz (8-120 mm magas); tokkülméret 66x118 cm; </t>
  </si>
  <si>
    <t>Termékkód: EDW FK06 2000</t>
  </si>
  <si>
    <t>44-017-4226110</t>
  </si>
  <si>
    <t>Ab 01 Műanyag nyílászáró</t>
  </si>
  <si>
    <t>K-00-000895</t>
  </si>
  <si>
    <t>Ab 02 Wc válaszfal és ajtó beépítése</t>
  </si>
  <si>
    <t>44-030-1936264</t>
  </si>
  <si>
    <t>Ab 03 Fa sarokvédő</t>
  </si>
  <si>
    <t>K-00-000896</t>
  </si>
  <si>
    <t>Ab 04 Fa ütközésvédő</t>
  </si>
  <si>
    <t>K-00-000980</t>
  </si>
  <si>
    <t>Lépcső orsótéri falának</t>
  </si>
  <si>
    <t>deszkapárkánya</t>
  </si>
  <si>
    <t>44-090-0376122</t>
  </si>
  <si>
    <t>45. Lakatos szerkezetek</t>
  </si>
  <si>
    <t>Lb 01 Belső fém ajtó</t>
  </si>
  <si>
    <t>K-00-000898</t>
  </si>
  <si>
    <t>Lb 02 Belső fém ajtó</t>
  </si>
  <si>
    <t>K-00-000899</t>
  </si>
  <si>
    <t>Lb 03 Belső fém ajtó</t>
  </si>
  <si>
    <t>K-00-000900</t>
  </si>
  <si>
    <t>Lb 04 Belső fém ajtó</t>
  </si>
  <si>
    <t>K-00-000901</t>
  </si>
  <si>
    <t>Lb 05 Belső fém ajtó</t>
  </si>
  <si>
    <t>K-00-000902</t>
  </si>
  <si>
    <t>Lb 06 Belső fém ajtó</t>
  </si>
  <si>
    <t>K-00-000903</t>
  </si>
  <si>
    <t>Lb 07 Belső fém ajtó</t>
  </si>
  <si>
    <t>K-00-000904</t>
  </si>
  <si>
    <t>Lk 01 HAGS OPTIMAL kerékpárállvány</t>
  </si>
  <si>
    <t>Információs rendszerek (felirati illetve eligazító táblák)</t>
  </si>
  <si>
    <t xml:space="preserve">Kültéri információs rendszer elhelyezése csőoszlopra,betonalap és földmunka </t>
  </si>
  <si>
    <t>nélkül,változó szélességben és sorkiosztásban,</t>
  </si>
  <si>
    <t>nyers alumíniumból,</t>
  </si>
  <si>
    <t>infópanel</t>
  </si>
  <si>
    <t>háromsoros kivitelben</t>
  </si>
  <si>
    <t>SPANDEX kültéri három soros 1000x200 mm infopanel, műanyag végzáróval</t>
  </si>
  <si>
    <t>45-011-1376700</t>
  </si>
  <si>
    <t>Beltéri információs rendszer elhelyezése,változó szélességben és sorkiosztásban,</t>
  </si>
  <si>
    <t>eloxált alumíniumból,</t>
  </si>
  <si>
    <t>piktogram</t>
  </si>
  <si>
    <t>műanyag betéttel</t>
  </si>
  <si>
    <t xml:space="preserve">SPANDEX beltéri piktogram műanyag betéttel 100x20 mm edge profil, 100x100x1 </t>
  </si>
  <si>
    <t>mm betéttel, záróprofillal</t>
  </si>
  <si>
    <t>45-011-1376673</t>
  </si>
  <si>
    <t>ajtó felirati tábla fejléc,</t>
  </si>
  <si>
    <t>egy sor információs lehetőséggel</t>
  </si>
  <si>
    <t xml:space="preserve">SPANDEX beltéri ajtó felirati tábla 180x40 mm fejléc + egy sor 180x20 mm sínes </t>
  </si>
  <si>
    <t>profil, záróprofillal</t>
  </si>
  <si>
    <t>45-011-1376632</t>
  </si>
  <si>
    <t>47. Felületképzés</t>
  </si>
  <si>
    <t>Felület előkészítések, részmunkák</t>
  </si>
  <si>
    <t>Belső festéseknél felület előkészítése, részmunkák;</t>
  </si>
  <si>
    <t>glettelés,</t>
  </si>
  <si>
    <t>gipszes glettel,</t>
  </si>
  <si>
    <t>vakolt felületen,</t>
  </si>
  <si>
    <t>tagolatlan felületen</t>
  </si>
  <si>
    <t>Baumit FinoBello, gipszes glett, 0-10 mm-es vastagságban, Cikkszám: 951720</t>
  </si>
  <si>
    <t>47-000-4076106</t>
  </si>
  <si>
    <t>Belsőfestések</t>
  </si>
  <si>
    <t>Speciális műanyag-diszperziós kötőanyagú falfestés,erősen szennyezett, füst,-</t>
  </si>
  <si>
    <t>nikotinfoltos falfelületen,vizes bázisú falfesték rendszerrel, fehér színben,</t>
  </si>
  <si>
    <t xml:space="preserve">Caparol Isodeck műanyag diszperziós belső falfesték, fehér,Caparol fehér szigetelő </t>
  </si>
  <si>
    <t>alapozóval</t>
  </si>
  <si>
    <t>47-011-0462416</t>
  </si>
  <si>
    <t>48. Szigetelés</t>
  </si>
  <si>
    <t>Hő- és hangszigetelések</t>
  </si>
  <si>
    <t>Magastető hő- és hangszigetelése;</t>
  </si>
  <si>
    <t>Szaruzat közti szigetelés fa vagy fém fedélszék esetén (rögzítés külön tételben),</t>
  </si>
  <si>
    <t>kőzetgyapot hőszigetelő lemezzel</t>
  </si>
  <si>
    <t>ROCKWOOL Deltarock szigetelő éklemez 100 mm</t>
  </si>
  <si>
    <t xml:space="preserve">48-007-0542316 </t>
  </si>
  <si>
    <t>Szaruzat alatti szigetelés fa vagy fém fedélszék esetén(rögzítés külön tételben),</t>
  </si>
  <si>
    <t>ROCKWOOL Multirock többcélú kőzetgyapot lemez 150 mm</t>
  </si>
  <si>
    <t xml:space="preserve">48-007-0543924 </t>
  </si>
  <si>
    <t>Alátét- és elválasztó rétegek beépítése,</t>
  </si>
  <si>
    <t xml:space="preserve">védőlemez-, műanyagfátyol-, fólia vagy műanyagfilc egy rétegben, átlapolással, </t>
  </si>
  <si>
    <t>rögzítés nélkül,</t>
  </si>
  <si>
    <t>padló, födém szigeteléseknél,</t>
  </si>
  <si>
    <t>vízszintes felületen</t>
  </si>
  <si>
    <t>AUSTROTHERM polietilén fólia, 0,09 mm vastagságú, 2 m szélességű</t>
  </si>
  <si>
    <t xml:space="preserve">48-007-3301426 </t>
  </si>
  <si>
    <t>Födém;</t>
  </si>
  <si>
    <t>Padló hőszigetelő anyag elhelyezése, vízszintes felületen,</t>
  </si>
  <si>
    <t>aljzatbeton alá,</t>
  </si>
  <si>
    <t>úsztató rétegként vagy talajon fekvő padlószerkezetben,</t>
  </si>
  <si>
    <t>expandált polisztirolhab lemezzel</t>
  </si>
  <si>
    <t xml:space="preserve">ISOVER EPS 150 S 3 polisztirolhab lemez 30 mm, Ë?D =0,032 (W/mK) 1000*500 </t>
  </si>
  <si>
    <t>mm lemezméret, egyenes él</t>
  </si>
  <si>
    <t xml:space="preserve">48-007-2063956 </t>
  </si>
  <si>
    <t>ISOVER EPS 150 S 12 polisztirolhab lemez 120 mm, Ë?D =0,032 (W/mK) 1000*</t>
  </si>
  <si>
    <t>500 mm lemezméret, egyenes él</t>
  </si>
  <si>
    <t>48-007-2064026</t>
  </si>
  <si>
    <t>Talajnedvesség elleni szigetelés;</t>
  </si>
  <si>
    <t>Padlószigetelés,</t>
  </si>
  <si>
    <t>egy rétegben, minimum 4,0 mm vastag</t>
  </si>
  <si>
    <t xml:space="preserve">elasztomerbitumenes (SBS modifikált vagy SBS/oxidált duo) lemezzel, aljzathoz </t>
  </si>
  <si>
    <t xml:space="preserve">foltonként vagy sávokban olvasztásos ragasztással, átlapolásoknál teljes felületű </t>
  </si>
  <si>
    <t>hegesztéssel fektetve</t>
  </si>
  <si>
    <t xml:space="preserve">VILLAS E-PV 4 F/K Extra, poliészterfátyol hordozórétegű, 4 mm vastagságú, </t>
  </si>
  <si>
    <t>elasztomerbitumenes (SBS modifikált) lemez</t>
  </si>
  <si>
    <t>48-002-1258860</t>
  </si>
  <si>
    <t>Csapadékvíz elleni szigetelés;</t>
  </si>
  <si>
    <t>Függőleges felületen (épületlábazaton vagy attikafalon),</t>
  </si>
  <si>
    <t xml:space="preserve">egy rétegben, minimum 4,0 mm vastag poliészterfátyol, vagy üvegszövet hordozójú, kiemelkedő </t>
  </si>
  <si>
    <t>műszaki tulajdonságú,egyrétegű alkalmazásra minősített,</t>
  </si>
  <si>
    <t xml:space="preserve">elasztomerbitumenes (SBS modifikált) lemezzel, aljzathoz teljes felületű olvasztásos ragasztással, </t>
  </si>
  <si>
    <t>átlapolások teljes felületű hegesztésével</t>
  </si>
  <si>
    <t>VILLAS E-PV 5,0 S/F Extra, poliészterfátyol hordozórétegű, 5 mm vastag, SBS modifikált zárólemez</t>
  </si>
  <si>
    <t xml:space="preserve">48-005-1259664 </t>
  </si>
  <si>
    <t>Homlokzati hőszigetelőrendszerek</t>
  </si>
  <si>
    <t xml:space="preserve">Homlokzati hőszigetelés, üvegszövetháló-erősítéssel,(mechanikai rögzítés, felületi </t>
  </si>
  <si>
    <t>zárás valamint kiegészítő profilok külön tételben szerepelnek),</t>
  </si>
  <si>
    <t>normál homlokzati kőzetgyapot hőszigetelő lapokkal,</t>
  </si>
  <si>
    <t>ragasztóporból képzett ragasztóba,</t>
  </si>
  <si>
    <t>tagolatlan, sík, függőleges falon</t>
  </si>
  <si>
    <t>ROCKWOOL Frontrock Max E vakolható, inhomogén kőzetgyapot lemez 150 mm</t>
  </si>
  <si>
    <t>48-010-4097955</t>
  </si>
  <si>
    <t>egyenes él-képzésű, normál homlokzati EPS hőszigetelő lapokkal,</t>
  </si>
  <si>
    <t xml:space="preserve">AUSTROTHERM GRAFIT expandált polisztirol keményhab hőszigetelő lemez, </t>
  </si>
  <si>
    <t>1000x500x150 mm</t>
  </si>
  <si>
    <t>48-010-2309630</t>
  </si>
  <si>
    <t>egyenes él-képzésű, érdesített XPS hőszigetelő lapokkal,</t>
  </si>
  <si>
    <t xml:space="preserve">Thermo-Dam Zentyss XPS zártcellás extrudált lábazati polisztirol 300 kPa, </t>
  </si>
  <si>
    <t>egyenes élképzés, nápolyis felület, 1250x600x120 mm, Cikkszám: ZXPS120EN</t>
  </si>
  <si>
    <t>48-010-3963406</t>
  </si>
  <si>
    <t>Homlokzatvakolatok, előkevert gyári habarcsból</t>
  </si>
  <si>
    <t>Vékonyvakolatok, színvakolatok felhordása alapozott, előkészített felületre,</t>
  </si>
  <si>
    <t>vödrös kiszerelésű anyagból,</t>
  </si>
  <si>
    <t>szilikát vékonyvakolat készítése, egy rétegben,</t>
  </si>
  <si>
    <t>1,5-2,5 mm-es szemcsemérettel</t>
  </si>
  <si>
    <t xml:space="preserve">Baumit SilikatTop (Baumit Szilikát) vakolat, dörzsölt 2 mm, fehér Cikkszám: </t>
  </si>
  <si>
    <t>36-005-0120326</t>
  </si>
  <si>
    <t>Lábazati vakolatok</t>
  </si>
  <si>
    <t>Lábazati vakolatok;</t>
  </si>
  <si>
    <t xml:space="preserve">díszítő és lábazati műgyantás kötőanyagú vakolatréteg felhordása,kézi erővel, </t>
  </si>
  <si>
    <t>vödrös kiszerelésű anyagból</t>
  </si>
  <si>
    <t xml:space="preserve">Baumit MosaikTop (Baumit Mozaik) vakolat 2 mm-es szemcseméret, 24 féle szín, </t>
  </si>
  <si>
    <t>Cikkszám: 255201</t>
  </si>
  <si>
    <t>36-007-0123293</t>
  </si>
  <si>
    <t>61. Útburkolatalap és makadámburkolat készítése</t>
  </si>
  <si>
    <t>Makadám rendszerű alapok</t>
  </si>
  <si>
    <t>Szórt alap készítése, egy rétegben,</t>
  </si>
  <si>
    <t>15-25 cm vastagságban, 4 cm hézagkitöltéssel,zúzottkőből vagy kohósalakkőből</t>
  </si>
  <si>
    <t>Nemes zúzottkő andezit, NZ 32/50, KŐKA, Komló</t>
  </si>
  <si>
    <t>61-004-2642164</t>
  </si>
  <si>
    <t>Speciális zúzottkő andezit, S 0/32, KŐKA, Komló</t>
  </si>
  <si>
    <t xml:space="preserve">61-004-2642176 </t>
  </si>
  <si>
    <t>62. Kőburkolat készítése</t>
  </si>
  <si>
    <t>Burkolatok</t>
  </si>
  <si>
    <t xml:space="preserve">Tér- vagy járdaburkolat készítése, beton burkolókőből hálós, soros, halszálka, </t>
  </si>
  <si>
    <t>parketta vagy kazettás kötésben, homokágyazatba fektetve,</t>
  </si>
  <si>
    <t>10x20x4, 10x20x5, 10x20x6, 10x20x8 cm-es méretű idomkővel</t>
  </si>
  <si>
    <t>LEIER Piazza 10x20x6 cm, szürke, N+F , Cikkszám: HUTJH4362</t>
  </si>
  <si>
    <t>62-003-0678986</t>
  </si>
  <si>
    <t>75. Megújuló energiahasznosító berendezések</t>
  </si>
  <si>
    <t>Hálózatra kapcsolt napelemes (fotovoltaikus) rendszerek</t>
  </si>
  <si>
    <t xml:space="preserve">Komplett napelemes (fotovoltaikus) rendszerek telepítése, villamos hálózatra </t>
  </si>
  <si>
    <t>kapcsolása,</t>
  </si>
  <si>
    <t>mono vagy polikristályos napelemes rendszer,</t>
  </si>
  <si>
    <t>cseréptetőre telepítve kompletten,</t>
  </si>
  <si>
    <t>egyfázisú napelemes rendszer,</t>
  </si>
  <si>
    <t>2,5 kW teljesítményű</t>
  </si>
  <si>
    <t>K-75-061-35246050</t>
  </si>
  <si>
    <t xml:space="preserve">Felület portalanítása, </t>
  </si>
  <si>
    <t>előnedvesítése porlasztott vízsugárral, vakolás előtt</t>
  </si>
  <si>
    <t xml:space="preserve">CW fém vázszerkezetre szerelt válaszfal 2 x 2 rtg. impregnált, </t>
  </si>
  <si>
    <t xml:space="preserve">12,5 mm vtg. gipszkarton borítással, hőszigeteléssel, csavarfejek és illesztések glettelve (Q2), </t>
  </si>
  <si>
    <t xml:space="preserve">egyszeres, CW 50 tartóvázzal, KNAUF HA 13 impregnált építőlemez, </t>
  </si>
  <si>
    <t>12,5 mm HRAK 1250/2000 Cikkszám: 36307120, ásványi szálas hőszigetelés</t>
  </si>
  <si>
    <t>UA fém vázszerkezetre szerelt válaszfal 2 x 1 rtg. normál,</t>
  </si>
  <si>
    <t xml:space="preserve"> 12,5 mm vtg. gipszkarton borítással, hőszigeteléssel, csavarfejek és illesztések glettelve (Q2), </t>
  </si>
  <si>
    <t>egyszeres, UA 75 tartóvázzal, KNAUF A 13 normál építőlemez,</t>
  </si>
  <si>
    <t xml:space="preserve"> 12,5 mm HRAK 1250/2000 Cikksz: 31307120, ásványi szálas hőszigetelés</t>
  </si>
  <si>
    <t>Szerelt gipszkarton álmennyezet azonos szintbeli fém vázszerkezetre (egysoros kivitel),</t>
  </si>
  <si>
    <t xml:space="preserve"> csavarfejek és illesztések alapglettelve (Q2 minőségben),  nem látszó bordázattal, </t>
  </si>
  <si>
    <t xml:space="preserve">50 cm bordatávolsággal (CD50/27), 10 m² összefüggő felületig, 1 rtg. normál 12,5 mm vtg. </t>
  </si>
  <si>
    <t xml:space="preserve">gipszkarton borítással, KNAUF A 13 normál építőlemez, 12,5 mm HRAK 1250/2000, </t>
  </si>
  <si>
    <t>direkt függesztővel, Cikksz: 31307120</t>
  </si>
  <si>
    <t xml:space="preserve">50 cm bordatávolsággal (CD50/27), 10 m² összefüggő felületig, 1 rtg. impregnált 12,5 mm vtg. </t>
  </si>
  <si>
    <t xml:space="preserve">gipszkarton borítással, KNAUF HA 13 impregnált építőlemez, 12,5 mm HRAK 1250/2000, </t>
  </si>
  <si>
    <t xml:space="preserve">Fal-, pillér és oszlopburkolat hordozószerkezetének felületelőkészítése </t>
  </si>
  <si>
    <t>beltéri rugalmas kenhető szigetelés, Cikkszám: K00619761</t>
  </si>
  <si>
    <t xml:space="preserve">beltérben, </t>
  </si>
  <si>
    <t xml:space="preserve">hajlaterősítő szalag elhelyezésével, LB-Knauf AQUASTOP FLEX M </t>
  </si>
  <si>
    <t>tégla, beton és vakolt alapfelületen,</t>
  </si>
  <si>
    <t>kenhető víz- és páraszigetelés felhordása egy rétegben,</t>
  </si>
  <si>
    <t xml:space="preserve">Kiegészítő profil elhelyezése falburkolatok külső sarkainak védelmére </t>
  </si>
  <si>
    <t>szimmetrikus, asszimmetrikus kialakítással, műanyagból, szinterezett alumíniumból,</t>
  </si>
  <si>
    <t xml:space="preserve">eloxált alumíniumból, fényes, matt, szálcsiszolt alumíniumból,vagy fényes és szálcsiszolt </t>
  </si>
  <si>
    <t>rozsdamentes acélból,3-15 mm vastagsági mérettel, Schlüter-JOLLY-AC 2,5m, "L" szinterezett</t>
  </si>
  <si>
    <t>alu élvédő profilH=8mm, pasztelszürke Rendelési szám: A80PG</t>
  </si>
  <si>
    <t xml:space="preserve">Dilatációs és csatlakozó fuga kitöltése, szilikon alapú elasztikus tömítő anyaggal, 5 mm </t>
  </si>
  <si>
    <t>szélesség- és mélységben, MAPEI Mapesil AC oldószermentes, ecetsavas,</t>
  </si>
  <si>
    <t xml:space="preserve"> penészedésálló szilikon hézagkitöltőanyag, 310 ml-es kartusban</t>
  </si>
  <si>
    <t xml:space="preserve">Padló peremszigetelés elhelyezése úsztatott aljzatbeton esetén, </t>
  </si>
  <si>
    <t>expandált polisztirolhab szigetelő szalaggal, BACHL Nikecell RS szegélyelem</t>
  </si>
  <si>
    <t xml:space="preserve"> dilatációs elválasztó csík, 10x80 mm</t>
  </si>
  <si>
    <t>36-002-0111986</t>
  </si>
  <si>
    <t>39-001-0154992</t>
  </si>
  <si>
    <t xml:space="preserve">39-001-0157302 </t>
  </si>
  <si>
    <t>39-003-1537512</t>
  </si>
  <si>
    <t xml:space="preserve">39-003-1535323 </t>
  </si>
  <si>
    <t>42-011-3789295</t>
  </si>
  <si>
    <t>42-071-1785681</t>
  </si>
  <si>
    <t>42-073-2815362</t>
  </si>
  <si>
    <t xml:space="preserve">48-007-2307206 </t>
  </si>
  <si>
    <t xml:space="preserve">62-002-0678023 </t>
  </si>
  <si>
    <t>Fa kézfogó elhelyezése falra (dupla soros), fém karmokra, egyenes kivitelben</t>
  </si>
  <si>
    <t xml:space="preserve">44-006-0361875 </t>
  </si>
  <si>
    <t xml:space="preserve">Teherhordó és kitöltő falazat készítése, </t>
  </si>
  <si>
    <t>beton, könnyűbeton falazóblokk vagy zsaluzóelem termékekből</t>
  </si>
  <si>
    <t xml:space="preserve">300 mm falvastagságban, 300x500x230 mm-es méretű beton zsaluzóelemből, </t>
  </si>
  <si>
    <t xml:space="preserve">kitöltő betonnal, betonacél beépítéssel, </t>
  </si>
  <si>
    <t>Leier ZS 30-as zsaluzóelem, 300/500/230 mm,</t>
  </si>
  <si>
    <t xml:space="preserve"> C16/20-16/kissé képlékeny kavicsbeton, B 60.40:10 mm átmérőjű betonacél</t>
  </si>
  <si>
    <t xml:space="preserve"> 33-001-0090903 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</si>
</sst>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12"/>
      <color rgb="FF008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i/>
      <sz val="10"/>
      <color rgb="FF00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22" fontId="0" fillId="0" borderId="0" xfId="0" applyNumberFormat="1"/>
    <xf numFmtId="0" fontId="1" fillId="0" borderId="0" xfId="0" applyFont="1"/>
    <xf numFmtId="0" fontId="0" fillId="0" borderId="2" xfId="0" applyBorder="1"/>
    <xf numFmtId="0" fontId="2" fillId="0" borderId="2" xfId="0" applyFont="1" applyBorder="1"/>
    <xf numFmtId="0" fontId="2" fillId="0" borderId="0" xfId="0" applyFont="1"/>
    <xf numFmtId="0" fontId="3" fillId="0" borderId="0" xfId="0" applyFont="1"/>
    <xf numFmtId="0" fontId="4" fillId="0" borderId="0" xfId="0" applyFont="1"/>
    <xf numFmtId="4" fontId="4" fillId="0" borderId="0" xfId="0" applyNumberFormat="1" applyFont="1"/>
    <xf numFmtId="3" fontId="3" fillId="0" borderId="0" xfId="0" applyNumberFormat="1" applyFont="1" applyProtection="1"/>
    <xf numFmtId="3" fontId="4" fillId="0" borderId="0" xfId="0" applyNumberFormat="1" applyFont="1"/>
    <xf numFmtId="4" fontId="3" fillId="0" borderId="0" xfId="0" applyNumberFormat="1" applyFont="1" applyProtection="1"/>
    <xf numFmtId="3" fontId="5" fillId="0" borderId="1" xfId="0" applyNumberFormat="1" applyFont="1" applyBorder="1"/>
    <xf numFmtId="3" fontId="5" fillId="0" borderId="2" xfId="0" applyNumberFormat="1" applyFont="1" applyBorder="1"/>
    <xf numFmtId="0" fontId="6" fillId="0" borderId="0" xfId="0" applyFont="1"/>
    <xf numFmtId="3" fontId="0" fillId="0" borderId="0" xfId="0" applyNumberFormat="1"/>
    <xf numFmtId="3" fontId="7" fillId="0" borderId="0" xfId="0" applyNumberFormat="1" applyFont="1" applyProtection="1"/>
    <xf numFmtId="3" fontId="0" fillId="0" borderId="0" xfId="0" applyNumberFormat="1" applyFont="1"/>
    <xf numFmtId="0" fontId="0" fillId="0" borderId="0" xfId="0" applyFont="1"/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5:K1467"/>
  <sheetViews>
    <sheetView tabSelected="1" topLeftCell="A1441" workbookViewId="0">
      <selection activeCell="H1467" sqref="H1467"/>
    </sheetView>
  </sheetViews>
  <sheetFormatPr defaultRowHeight="15"/>
  <cols>
    <col min="3" max="3" width="10.140625" bestFit="1" customWidth="1"/>
    <col min="8" max="9" width="11.28515625" bestFit="1" customWidth="1"/>
    <col min="11" max="11" width="13.42578125" customWidth="1"/>
  </cols>
  <sheetData>
    <row r="5" spans="1:10">
      <c r="B5" s="1"/>
    </row>
    <row r="7" spans="1:10" ht="15.75" thickBot="1">
      <c r="A7" s="2" t="s">
        <v>0</v>
      </c>
      <c r="B7" s="2" t="s">
        <v>1</v>
      </c>
      <c r="C7" s="2" t="s">
        <v>2</v>
      </c>
      <c r="D7" s="2" t="s">
        <v>3</v>
      </c>
      <c r="E7" s="2" t="s">
        <v>4</v>
      </c>
      <c r="F7" s="2"/>
      <c r="G7" s="2" t="s">
        <v>5</v>
      </c>
      <c r="H7" s="2" t="s">
        <v>6</v>
      </c>
      <c r="I7" s="2" t="s">
        <v>7</v>
      </c>
      <c r="J7" s="2" t="s">
        <v>8</v>
      </c>
    </row>
    <row r="8" spans="1:10" ht="16.5" thickTop="1">
      <c r="A8" s="4"/>
      <c r="B8" s="3"/>
      <c r="C8" s="3"/>
      <c r="D8" s="3"/>
      <c r="E8" s="3"/>
      <c r="F8" s="3"/>
      <c r="G8" s="3"/>
      <c r="H8" s="3"/>
      <c r="I8" s="3"/>
      <c r="J8" s="3"/>
    </row>
    <row r="9" spans="1:10" ht="15.75">
      <c r="A9" s="5" t="s">
        <v>9</v>
      </c>
    </row>
    <row r="11" spans="1:10">
      <c r="C11" s="6" t="s">
        <v>10</v>
      </c>
    </row>
    <row r="12" spans="1:10">
      <c r="C12" s="6" t="s">
        <v>11</v>
      </c>
    </row>
    <row r="13" spans="1:10">
      <c r="C13" s="6" t="s">
        <v>12</v>
      </c>
    </row>
    <row r="14" spans="1:10">
      <c r="C14" s="6" t="s">
        <v>13</v>
      </c>
    </row>
    <row r="15" spans="1:10">
      <c r="A15" s="6">
        <v>1</v>
      </c>
      <c r="B15" s="7" t="s">
        <v>14</v>
      </c>
      <c r="C15" s="6"/>
      <c r="D15" s="8">
        <f>ROUND( 56.15,2 )</f>
        <v>56.15</v>
      </c>
      <c r="E15" s="6" t="s">
        <v>15</v>
      </c>
      <c r="F15" s="7" t="s">
        <v>16</v>
      </c>
      <c r="G15" s="9">
        <v>0</v>
      </c>
      <c r="H15" s="10">
        <f>ROUND( D$15*G15,0 )</f>
        <v>0</v>
      </c>
    </row>
    <row r="16" spans="1:10">
      <c r="F16" s="7" t="s">
        <v>17</v>
      </c>
      <c r="G16" s="9">
        <v>0</v>
      </c>
      <c r="I16" s="10">
        <f>ROUND( D$15*G16,0 )</f>
        <v>0</v>
      </c>
    </row>
    <row r="17" spans="1:10">
      <c r="F17" s="7" t="s">
        <v>18</v>
      </c>
      <c r="G17" s="9">
        <f>ROUND( 0,2 )</f>
        <v>0</v>
      </c>
      <c r="J17" s="10">
        <f>ROUND( D$15*G17,2 )</f>
        <v>0</v>
      </c>
    </row>
    <row r="20" spans="1:10">
      <c r="C20" s="6" t="s">
        <v>10</v>
      </c>
    </row>
    <row r="21" spans="1:10">
      <c r="C21" s="6" t="s">
        <v>11</v>
      </c>
    </row>
    <row r="22" spans="1:10">
      <c r="C22" s="6" t="s">
        <v>19</v>
      </c>
    </row>
    <row r="23" spans="1:10">
      <c r="A23" s="6">
        <v>2</v>
      </c>
      <c r="B23" s="7" t="s">
        <v>20</v>
      </c>
      <c r="C23" s="6"/>
      <c r="D23" s="8">
        <f>ROUND( 22.15,2 )</f>
        <v>22.15</v>
      </c>
      <c r="E23" s="6" t="s">
        <v>15</v>
      </c>
      <c r="F23" s="7" t="s">
        <v>16</v>
      </c>
      <c r="G23" s="9">
        <v>0</v>
      </c>
      <c r="H23" s="10">
        <f>ROUND( D$23*G23,0 )</f>
        <v>0</v>
      </c>
    </row>
    <row r="24" spans="1:10">
      <c r="F24" s="7" t="s">
        <v>17</v>
      </c>
      <c r="G24" s="9">
        <v>0</v>
      </c>
      <c r="I24" s="10">
        <f>ROUND( D$23*G24,0 )</f>
        <v>0</v>
      </c>
    </row>
    <row r="25" spans="1:10">
      <c r="F25" s="7" t="s">
        <v>18</v>
      </c>
      <c r="G25" s="9">
        <f>ROUND( 0,2 )</f>
        <v>0</v>
      </c>
      <c r="J25" s="10">
        <f>ROUND( D$23*G25,2 )</f>
        <v>0</v>
      </c>
    </row>
    <row r="28" spans="1:10">
      <c r="C28" s="6" t="s">
        <v>10</v>
      </c>
    </row>
    <row r="29" spans="1:10">
      <c r="C29" s="6" t="s">
        <v>21</v>
      </c>
    </row>
    <row r="30" spans="1:10">
      <c r="C30" s="6" t="s">
        <v>22</v>
      </c>
    </row>
    <row r="31" spans="1:10">
      <c r="C31" s="6" t="s">
        <v>23</v>
      </c>
    </row>
    <row r="32" spans="1:10">
      <c r="C32" s="6" t="s">
        <v>24</v>
      </c>
    </row>
    <row r="33" spans="1:10">
      <c r="A33" s="6">
        <v>3</v>
      </c>
      <c r="B33" s="7" t="s">
        <v>25</v>
      </c>
      <c r="C33" s="6"/>
      <c r="D33" s="8">
        <f>ROUND( 53.55,2 )</f>
        <v>53.55</v>
      </c>
      <c r="E33" s="6" t="s">
        <v>26</v>
      </c>
      <c r="F33" s="7" t="s">
        <v>16</v>
      </c>
      <c r="G33" s="9">
        <v>0</v>
      </c>
      <c r="H33" s="10">
        <f>ROUND( D$33*G33,0 )</f>
        <v>0</v>
      </c>
    </row>
    <row r="34" spans="1:10">
      <c r="F34" s="7" t="s">
        <v>17</v>
      </c>
      <c r="G34" s="9">
        <v>0</v>
      </c>
      <c r="I34" s="10">
        <f>ROUND( D$33*G34,0 )</f>
        <v>0</v>
      </c>
    </row>
    <row r="35" spans="1:10">
      <c r="F35" s="7" t="s">
        <v>18</v>
      </c>
      <c r="G35" s="9">
        <f>ROUND( 0,2 )</f>
        <v>0</v>
      </c>
      <c r="J35" s="10">
        <f>ROUND( D$33*G35,2 )</f>
        <v>0</v>
      </c>
    </row>
    <row r="38" spans="1:10">
      <c r="C38" s="6" t="s">
        <v>27</v>
      </c>
    </row>
    <row r="39" spans="1:10">
      <c r="C39" s="6" t="s">
        <v>28</v>
      </c>
    </row>
    <row r="40" spans="1:10">
      <c r="C40" s="6" t="s">
        <v>29</v>
      </c>
    </row>
    <row r="41" spans="1:10">
      <c r="C41" s="6" t="s">
        <v>30</v>
      </c>
    </row>
    <row r="42" spans="1:10">
      <c r="C42" s="6" t="s">
        <v>31</v>
      </c>
    </row>
    <row r="43" spans="1:10">
      <c r="C43" s="6" t="s">
        <v>32</v>
      </c>
    </row>
    <row r="44" spans="1:10">
      <c r="A44" s="6">
        <v>4</v>
      </c>
      <c r="B44" s="7" t="s">
        <v>33</v>
      </c>
      <c r="C44" s="6"/>
      <c r="D44" s="10">
        <f>ROUND( 267,0 )</f>
        <v>267</v>
      </c>
      <c r="E44" s="6" t="s">
        <v>15</v>
      </c>
      <c r="F44" s="7" t="s">
        <v>16</v>
      </c>
      <c r="G44" s="9">
        <v>0</v>
      </c>
      <c r="H44" s="10">
        <f>ROUND( D$44*G44,0 )</f>
        <v>0</v>
      </c>
    </row>
    <row r="45" spans="1:10">
      <c r="F45" s="7" t="s">
        <v>17</v>
      </c>
      <c r="G45" s="9">
        <v>0</v>
      </c>
      <c r="I45" s="10">
        <f>ROUND( D$44*G45,0 )</f>
        <v>0</v>
      </c>
    </row>
    <row r="46" spans="1:10">
      <c r="F46" s="7" t="s">
        <v>18</v>
      </c>
      <c r="G46" s="9">
        <f>ROUND( 0,2 )</f>
        <v>0</v>
      </c>
      <c r="J46" s="10">
        <f>ROUND( D$44*G46,2 )</f>
        <v>0</v>
      </c>
    </row>
    <row r="49" spans="1:10">
      <c r="C49" s="6" t="s">
        <v>10</v>
      </c>
    </row>
    <row r="50" spans="1:10">
      <c r="C50" s="6" t="s">
        <v>11</v>
      </c>
    </row>
    <row r="51" spans="1:10">
      <c r="C51" s="6" t="s">
        <v>34</v>
      </c>
    </row>
    <row r="52" spans="1:10">
      <c r="C52" s="6" t="s">
        <v>35</v>
      </c>
    </row>
    <row r="53" spans="1:10">
      <c r="C53" s="6" t="s">
        <v>23</v>
      </c>
    </row>
    <row r="54" spans="1:10">
      <c r="C54" s="6" t="s">
        <v>36</v>
      </c>
    </row>
    <row r="55" spans="1:10">
      <c r="A55" s="6">
        <v>5</v>
      </c>
      <c r="B55" s="7" t="s">
        <v>37</v>
      </c>
      <c r="C55" s="6"/>
      <c r="D55" s="8">
        <f>ROUND( 8.64,2 )</f>
        <v>8.64</v>
      </c>
      <c r="E55" s="6" t="s">
        <v>15</v>
      </c>
      <c r="F55" s="7" t="s">
        <v>16</v>
      </c>
      <c r="G55" s="9">
        <v>0</v>
      </c>
      <c r="H55" s="10">
        <f>ROUND( D$55*G55,0 )</f>
        <v>0</v>
      </c>
    </row>
    <row r="56" spans="1:10">
      <c r="F56" s="7" t="s">
        <v>17</v>
      </c>
      <c r="G56" s="9">
        <v>0</v>
      </c>
      <c r="I56" s="10">
        <f>ROUND( D$55*G56,0 )</f>
        <v>0</v>
      </c>
    </row>
    <row r="57" spans="1:10">
      <c r="F57" s="7" t="s">
        <v>18</v>
      </c>
      <c r="G57" s="9">
        <f>ROUND( 0,2 )</f>
        <v>0</v>
      </c>
      <c r="J57" s="10">
        <f>ROUND( D$55*G57,2 )</f>
        <v>0</v>
      </c>
    </row>
    <row r="59" spans="1:10" ht="15.75" thickBot="1"/>
    <row r="60" spans="1:10" ht="15.75">
      <c r="A60" s="5"/>
      <c r="H60" s="12">
        <f>ROUND( SUM(H10:H59),0 )</f>
        <v>0</v>
      </c>
      <c r="I60" s="12">
        <f>ROUND( SUM(I10:I59),0 )</f>
        <v>0</v>
      </c>
      <c r="J60" s="12">
        <f>ROUND( SUM(J10:J59),2 )</f>
        <v>0</v>
      </c>
    </row>
    <row r="61" spans="1:10" ht="15.75">
      <c r="A61" s="5" t="s">
        <v>38</v>
      </c>
    </row>
    <row r="63" spans="1:10">
      <c r="C63" s="6" t="s">
        <v>39</v>
      </c>
    </row>
    <row r="64" spans="1:10">
      <c r="C64" s="6" t="s">
        <v>40</v>
      </c>
    </row>
    <row r="65" spans="1:10">
      <c r="C65" s="6" t="s">
        <v>41</v>
      </c>
    </row>
    <row r="66" spans="1:10">
      <c r="C66" s="6" t="s">
        <v>42</v>
      </c>
    </row>
    <row r="67" spans="1:10">
      <c r="C67" s="6" t="s">
        <v>43</v>
      </c>
    </row>
    <row r="68" spans="1:10">
      <c r="A68" s="6">
        <v>1</v>
      </c>
      <c r="B68" s="7" t="s">
        <v>44</v>
      </c>
      <c r="C68" s="6"/>
      <c r="D68" s="8">
        <f>ROUND( 48.97,2 )</f>
        <v>48.97</v>
      </c>
      <c r="E68" s="6" t="s">
        <v>45</v>
      </c>
      <c r="F68" s="7" t="s">
        <v>16</v>
      </c>
      <c r="G68" s="9">
        <f>ROUND( 0,2 )</f>
        <v>0</v>
      </c>
      <c r="H68" s="10">
        <f>ROUND( D$68*G68,2 )</f>
        <v>0</v>
      </c>
    </row>
    <row r="69" spans="1:10">
      <c r="F69" s="7" t="s">
        <v>17</v>
      </c>
      <c r="G69" s="9">
        <v>0</v>
      </c>
      <c r="I69" s="10">
        <f>ROUND( D$68*G69,0 )</f>
        <v>0</v>
      </c>
    </row>
    <row r="70" spans="1:10">
      <c r="F70" s="7" t="s">
        <v>18</v>
      </c>
      <c r="G70" s="9">
        <f>ROUND( 0,2 )</f>
        <v>0</v>
      </c>
      <c r="J70" s="10">
        <f>ROUND( D$68*G70,2 )</f>
        <v>0</v>
      </c>
    </row>
    <row r="73" spans="1:10">
      <c r="C73" s="6" t="s">
        <v>46</v>
      </c>
    </row>
    <row r="74" spans="1:10">
      <c r="C74" s="6" t="s">
        <v>47</v>
      </c>
    </row>
    <row r="75" spans="1:10">
      <c r="C75" s="6" t="s">
        <v>48</v>
      </c>
    </row>
    <row r="76" spans="1:10">
      <c r="C76" s="6" t="s">
        <v>49</v>
      </c>
    </row>
    <row r="77" spans="1:10">
      <c r="A77" s="6">
        <v>2</v>
      </c>
      <c r="B77" s="7" t="s">
        <v>50</v>
      </c>
      <c r="C77" s="6"/>
      <c r="D77" s="10">
        <f>ROUND( 168,0 )</f>
        <v>168</v>
      </c>
      <c r="E77" s="6" t="s">
        <v>45</v>
      </c>
      <c r="F77" s="7" t="s">
        <v>16</v>
      </c>
      <c r="G77" s="9">
        <v>0</v>
      </c>
      <c r="H77" s="10">
        <f>ROUND( D$77*G77,2 )</f>
        <v>0</v>
      </c>
    </row>
    <row r="78" spans="1:10">
      <c r="F78" s="7" t="s">
        <v>17</v>
      </c>
      <c r="G78" s="9">
        <f>ROUND( 0,2 )</f>
        <v>0</v>
      </c>
      <c r="I78" s="10">
        <f>ROUND( D$77*G78,2 )</f>
        <v>0</v>
      </c>
    </row>
    <row r="79" spans="1:10">
      <c r="F79" s="7" t="s">
        <v>18</v>
      </c>
      <c r="G79" s="9">
        <v>0</v>
      </c>
      <c r="J79" s="10">
        <f>ROUND( D$77*G79,0 )</f>
        <v>0</v>
      </c>
    </row>
    <row r="82" spans="1:10">
      <c r="C82" s="6" t="s">
        <v>51</v>
      </c>
    </row>
    <row r="83" spans="1:10">
      <c r="C83" s="6" t="s">
        <v>52</v>
      </c>
    </row>
    <row r="84" spans="1:10">
      <c r="C84" s="6" t="s">
        <v>53</v>
      </c>
    </row>
    <row r="85" spans="1:10">
      <c r="C85" s="6" t="s">
        <v>54</v>
      </c>
    </row>
    <row r="86" spans="1:10">
      <c r="C86" s="6" t="s">
        <v>55</v>
      </c>
    </row>
    <row r="87" spans="1:10">
      <c r="A87" s="6">
        <v>3</v>
      </c>
      <c r="B87" s="7" t="s">
        <v>56</v>
      </c>
      <c r="C87" s="6"/>
      <c r="D87" s="10">
        <f>ROUND( 195,0 )</f>
        <v>195</v>
      </c>
      <c r="E87" s="6" t="s">
        <v>45</v>
      </c>
      <c r="F87" s="7" t="s">
        <v>16</v>
      </c>
      <c r="G87" s="9">
        <f>ROUND( 0,2 )</f>
        <v>0</v>
      </c>
      <c r="H87" s="10">
        <f>ROUND( D$87*G87,2 )</f>
        <v>0</v>
      </c>
    </row>
    <row r="88" spans="1:10">
      <c r="F88" s="7" t="s">
        <v>17</v>
      </c>
      <c r="G88" s="9">
        <v>0</v>
      </c>
      <c r="I88" s="10">
        <f>ROUND( D$87*G88,0 )</f>
        <v>0</v>
      </c>
    </row>
    <row r="89" spans="1:10">
      <c r="F89" s="7" t="s">
        <v>18</v>
      </c>
      <c r="G89" s="9">
        <v>0</v>
      </c>
      <c r="J89" s="10">
        <f>ROUND( D$87*G89,0 )</f>
        <v>0</v>
      </c>
    </row>
    <row r="92" spans="1:10">
      <c r="C92" s="6" t="s">
        <v>57</v>
      </c>
    </row>
    <row r="93" spans="1:10">
      <c r="C93" s="6" t="s">
        <v>58</v>
      </c>
    </row>
    <row r="94" spans="1:10">
      <c r="C94" s="6" t="s">
        <v>59</v>
      </c>
    </row>
    <row r="95" spans="1:10">
      <c r="A95" s="6">
        <v>4</v>
      </c>
      <c r="B95" s="7" t="s">
        <v>60</v>
      </c>
      <c r="C95" s="6"/>
      <c r="D95" s="8">
        <f>ROUND( 2,2 )</f>
        <v>2</v>
      </c>
      <c r="E95" s="6" t="s">
        <v>61</v>
      </c>
      <c r="F95" s="7" t="s">
        <v>16</v>
      </c>
      <c r="G95" s="9">
        <v>0</v>
      </c>
      <c r="H95" s="10">
        <f>ROUND( D$95*G95,0 )</f>
        <v>0</v>
      </c>
    </row>
    <row r="96" spans="1:10">
      <c r="F96" s="7" t="s">
        <v>17</v>
      </c>
      <c r="G96" s="9">
        <v>0</v>
      </c>
      <c r="I96" s="10">
        <f>ROUND( D$95*G96,2 )</f>
        <v>0</v>
      </c>
    </row>
    <row r="97" spans="1:10">
      <c r="F97" s="7" t="s">
        <v>18</v>
      </c>
      <c r="G97" s="9">
        <f>ROUND( 0,2 )</f>
        <v>0</v>
      </c>
      <c r="J97" s="10">
        <f>ROUND( D$95*G97,2 )</f>
        <v>0</v>
      </c>
    </row>
    <row r="99" spans="1:10" ht="15.75" thickBot="1"/>
    <row r="100" spans="1:10" ht="15.75">
      <c r="A100" s="5"/>
      <c r="H100" s="12">
        <f>ROUND( SUM(H62:H99),0 )</f>
        <v>0</v>
      </c>
      <c r="I100" s="12">
        <f>ROUND( SUM(I62:I99),0 )</f>
        <v>0</v>
      </c>
      <c r="J100" s="12">
        <f>ROUND( SUM(J62:J99),0 )</f>
        <v>0</v>
      </c>
    </row>
    <row r="101" spans="1:10" ht="15.75">
      <c r="A101" s="5" t="s">
        <v>62</v>
      </c>
    </row>
    <row r="103" spans="1:10">
      <c r="C103" s="6" t="s">
        <v>63</v>
      </c>
    </row>
    <row r="104" spans="1:10">
      <c r="C104" s="6" t="s">
        <v>64</v>
      </c>
    </row>
    <row r="105" spans="1:10">
      <c r="C105" s="6" t="s">
        <v>65</v>
      </c>
    </row>
    <row r="106" spans="1:10">
      <c r="C106" s="6" t="s">
        <v>66</v>
      </c>
    </row>
    <row r="107" spans="1:10">
      <c r="C107" s="6" t="s">
        <v>67</v>
      </c>
    </row>
    <row r="108" spans="1:10">
      <c r="A108" s="6">
        <v>1</v>
      </c>
      <c r="B108" s="7" t="s">
        <v>68</v>
      </c>
      <c r="C108" s="6"/>
      <c r="D108" s="8">
        <f>ROUND( 59.16,2 )</f>
        <v>59.16</v>
      </c>
      <c r="E108" s="6" t="s">
        <v>45</v>
      </c>
      <c r="F108" s="7" t="s">
        <v>16</v>
      </c>
      <c r="G108" s="9">
        <v>0</v>
      </c>
      <c r="H108" s="10">
        <f>ROUND( D$108*G108,0 )</f>
        <v>0</v>
      </c>
    </row>
    <row r="109" spans="1:10">
      <c r="F109" s="7" t="s">
        <v>17</v>
      </c>
      <c r="G109" s="9">
        <v>0</v>
      </c>
      <c r="I109" s="10">
        <f>ROUND( D$108*G109,0 )</f>
        <v>0</v>
      </c>
    </row>
    <row r="110" spans="1:10">
      <c r="F110" s="7" t="s">
        <v>18</v>
      </c>
      <c r="G110" s="9">
        <f>ROUND( 0,2 )</f>
        <v>0</v>
      </c>
      <c r="J110" s="10">
        <f>ROUND( D$108*G110,2 )</f>
        <v>0</v>
      </c>
    </row>
    <row r="112" spans="1:10" ht="15.75" thickBot="1"/>
    <row r="113" spans="1:10" ht="15.75">
      <c r="A113" s="5"/>
      <c r="H113" s="12">
        <f>ROUND( SUM(H102:H112),0 )</f>
        <v>0</v>
      </c>
      <c r="I113" s="12">
        <f>ROUND( SUM(I102:I112),0 )</f>
        <v>0</v>
      </c>
      <c r="J113" s="12">
        <f>ROUND( SUM(J102:J112),2 )</f>
        <v>0</v>
      </c>
    </row>
    <row r="114" spans="1:10" ht="15.75">
      <c r="A114" s="5" t="s">
        <v>69</v>
      </c>
    </row>
    <row r="116" spans="1:10">
      <c r="C116" s="6" t="s">
        <v>70</v>
      </c>
    </row>
    <row r="117" spans="1:10">
      <c r="C117" s="6" t="s">
        <v>71</v>
      </c>
    </row>
    <row r="118" spans="1:10">
      <c r="C118" s="6" t="s">
        <v>72</v>
      </c>
    </row>
    <row r="119" spans="1:10">
      <c r="C119" s="6" t="s">
        <v>73</v>
      </c>
    </row>
    <row r="120" spans="1:10">
      <c r="C120" s="6" t="s">
        <v>74</v>
      </c>
    </row>
    <row r="121" spans="1:10">
      <c r="C121" s="6" t="s">
        <v>75</v>
      </c>
    </row>
    <row r="122" spans="1:10">
      <c r="C122" s="6" t="s">
        <v>76</v>
      </c>
    </row>
    <row r="123" spans="1:10">
      <c r="A123" s="6">
        <v>1</v>
      </c>
      <c r="B123" s="7" t="s">
        <v>77</v>
      </c>
      <c r="C123" s="6"/>
      <c r="D123" s="8">
        <f>ROUND( 8.87,2 )</f>
        <v>8.8699999999999992</v>
      </c>
      <c r="E123" s="6" t="s">
        <v>45</v>
      </c>
      <c r="F123" s="7" t="s">
        <v>16</v>
      </c>
      <c r="G123" s="9">
        <v>0</v>
      </c>
      <c r="H123" s="10">
        <f>ROUND( D$123*G123,0 )</f>
        <v>0</v>
      </c>
    </row>
    <row r="124" spans="1:10">
      <c r="F124" s="7" t="s">
        <v>17</v>
      </c>
      <c r="G124" s="9">
        <v>0</v>
      </c>
      <c r="I124" s="10">
        <f>ROUND( D$123*G124,0 )</f>
        <v>0</v>
      </c>
    </row>
    <row r="125" spans="1:10">
      <c r="F125" s="7" t="s">
        <v>18</v>
      </c>
      <c r="G125" s="9">
        <f>ROUND( 0,2 )</f>
        <v>0</v>
      </c>
      <c r="J125" s="10">
        <f>ROUND( D$123*G125,2 )</f>
        <v>0</v>
      </c>
    </row>
    <row r="128" spans="1:10">
      <c r="C128" s="6" t="s">
        <v>70</v>
      </c>
    </row>
    <row r="129" spans="1:10">
      <c r="C129" s="6" t="s">
        <v>78</v>
      </c>
    </row>
    <row r="130" spans="1:10">
      <c r="C130" s="6" t="s">
        <v>79</v>
      </c>
    </row>
    <row r="131" spans="1:10">
      <c r="C131" s="6" t="s">
        <v>80</v>
      </c>
    </row>
    <row r="132" spans="1:10">
      <c r="C132" s="6" t="s">
        <v>81</v>
      </c>
    </row>
    <row r="133" spans="1:10">
      <c r="A133" s="6">
        <v>2</v>
      </c>
      <c r="B133" s="7" t="s">
        <v>82</v>
      </c>
      <c r="C133" s="6"/>
      <c r="D133" s="8">
        <f>ROUND( 22.17,2 )</f>
        <v>22.17</v>
      </c>
      <c r="E133" s="6" t="s">
        <v>45</v>
      </c>
      <c r="F133" s="7" t="s">
        <v>16</v>
      </c>
      <c r="G133" s="9">
        <v>0</v>
      </c>
      <c r="H133" s="10">
        <f>ROUND( D$133*G133,0 )</f>
        <v>0</v>
      </c>
    </row>
    <row r="134" spans="1:10">
      <c r="F134" s="7" t="s">
        <v>17</v>
      </c>
      <c r="G134" s="9">
        <v>0</v>
      </c>
      <c r="I134" s="10">
        <f>ROUND( D$133*G134,0 )</f>
        <v>0</v>
      </c>
    </row>
    <row r="135" spans="1:10">
      <c r="F135" s="7" t="s">
        <v>18</v>
      </c>
      <c r="G135" s="9">
        <f>ROUND( 0,2 )</f>
        <v>0</v>
      </c>
      <c r="J135" s="10">
        <f>ROUND( D$133*G135,2 )</f>
        <v>0</v>
      </c>
    </row>
    <row r="138" spans="1:10">
      <c r="C138" s="6" t="s">
        <v>83</v>
      </c>
    </row>
    <row r="139" spans="1:10">
      <c r="C139" s="6" t="s">
        <v>84</v>
      </c>
    </row>
    <row r="140" spans="1:10">
      <c r="C140" s="6" t="s">
        <v>85</v>
      </c>
    </row>
    <row r="141" spans="1:10">
      <c r="C141" s="6" t="s">
        <v>86</v>
      </c>
    </row>
    <row r="142" spans="1:10">
      <c r="C142" s="6" t="s">
        <v>87</v>
      </c>
    </row>
    <row r="143" spans="1:10">
      <c r="A143" s="6">
        <v>3</v>
      </c>
      <c r="B143" s="7" t="s">
        <v>88</v>
      </c>
      <c r="C143" s="6"/>
      <c r="D143" s="10">
        <f>ROUND( 288,0 )</f>
        <v>288</v>
      </c>
      <c r="E143" s="6" t="s">
        <v>15</v>
      </c>
      <c r="F143" s="7" t="s">
        <v>16</v>
      </c>
      <c r="G143" s="9">
        <v>0</v>
      </c>
      <c r="H143" s="10">
        <f>ROUND( D$143*G143,0 )</f>
        <v>0</v>
      </c>
    </row>
    <row r="144" spans="1:10">
      <c r="F144" s="7" t="s">
        <v>17</v>
      </c>
      <c r="G144" s="9">
        <v>0</v>
      </c>
      <c r="I144" s="10">
        <f>ROUND( D$143*G144,0 )</f>
        <v>0</v>
      </c>
    </row>
    <row r="145" spans="1:10">
      <c r="F145" s="7" t="s">
        <v>18</v>
      </c>
      <c r="G145" s="9">
        <v>0</v>
      </c>
      <c r="J145" s="10">
        <f>ROUND( D$143*G145,0 )</f>
        <v>0</v>
      </c>
    </row>
    <row r="148" spans="1:10">
      <c r="C148" s="6" t="s">
        <v>89</v>
      </c>
    </row>
    <row r="149" spans="1:10">
      <c r="C149" s="6" t="s">
        <v>90</v>
      </c>
    </row>
    <row r="150" spans="1:10">
      <c r="C150" s="6" t="s">
        <v>91</v>
      </c>
    </row>
    <row r="151" spans="1:10">
      <c r="C151" s="6" t="s">
        <v>92</v>
      </c>
    </row>
    <row r="152" spans="1:10">
      <c r="C152" s="6" t="s">
        <v>93</v>
      </c>
    </row>
    <row r="153" spans="1:10">
      <c r="C153" s="6" t="s">
        <v>94</v>
      </c>
    </row>
    <row r="154" spans="1:10">
      <c r="C154" s="6" t="s">
        <v>95</v>
      </c>
    </row>
    <row r="155" spans="1:10">
      <c r="C155" s="6" t="s">
        <v>96</v>
      </c>
    </row>
    <row r="156" spans="1:10">
      <c r="A156" s="6">
        <v>4</v>
      </c>
      <c r="B156" s="7" t="s">
        <v>97</v>
      </c>
      <c r="C156" s="6"/>
      <c r="D156" s="8">
        <f>ROUND( 4.37,2 )</f>
        <v>4.37</v>
      </c>
      <c r="E156" s="6" t="s">
        <v>45</v>
      </c>
      <c r="F156" s="7" t="s">
        <v>16</v>
      </c>
      <c r="G156" s="9">
        <v>0</v>
      </c>
      <c r="H156" s="10">
        <f>ROUND( D$156*G156,0 )</f>
        <v>0</v>
      </c>
    </row>
    <row r="157" spans="1:10">
      <c r="F157" s="7" t="s">
        <v>17</v>
      </c>
      <c r="G157" s="9">
        <v>0</v>
      </c>
      <c r="I157" s="10">
        <f>ROUND( D$156*G157,0 )</f>
        <v>0</v>
      </c>
    </row>
    <row r="158" spans="1:10">
      <c r="F158" s="7" t="s">
        <v>18</v>
      </c>
      <c r="G158" s="9">
        <v>0</v>
      </c>
      <c r="J158" s="10">
        <f>ROUND( D$156*G158,0 )</f>
        <v>0</v>
      </c>
    </row>
    <row r="161" spans="1:10">
      <c r="C161" s="6" t="s">
        <v>89</v>
      </c>
    </row>
    <row r="162" spans="1:10">
      <c r="C162" s="6" t="s">
        <v>98</v>
      </c>
    </row>
    <row r="163" spans="1:10">
      <c r="C163" s="6" t="s">
        <v>99</v>
      </c>
    </row>
    <row r="164" spans="1:10">
      <c r="C164" s="6" t="s">
        <v>100</v>
      </c>
    </row>
    <row r="165" spans="1:10">
      <c r="C165" s="6" t="s">
        <v>101</v>
      </c>
    </row>
    <row r="166" spans="1:10">
      <c r="C166" s="6" t="s">
        <v>102</v>
      </c>
    </row>
    <row r="167" spans="1:10">
      <c r="C167" s="6" t="s">
        <v>95</v>
      </c>
    </row>
    <row r="168" spans="1:10">
      <c r="C168" s="6" t="s">
        <v>96</v>
      </c>
    </row>
    <row r="169" spans="1:10">
      <c r="A169" s="6">
        <v>5</v>
      </c>
      <c r="B169" s="7" t="s">
        <v>103</v>
      </c>
      <c r="C169" s="6"/>
      <c r="D169" s="8">
        <f>ROUND( 26.05,2 )</f>
        <v>26.05</v>
      </c>
      <c r="E169" s="6" t="s">
        <v>45</v>
      </c>
      <c r="F169" s="7" t="s">
        <v>16</v>
      </c>
      <c r="G169" s="9">
        <v>0</v>
      </c>
      <c r="H169" s="10">
        <f>ROUND( D$169*G169,0 )</f>
        <v>0</v>
      </c>
    </row>
    <row r="170" spans="1:10">
      <c r="F170" s="7" t="s">
        <v>17</v>
      </c>
      <c r="G170" s="9">
        <v>0</v>
      </c>
      <c r="I170" s="10">
        <f>ROUND( D$169*G170,0 )</f>
        <v>0</v>
      </c>
    </row>
    <row r="171" spans="1:10">
      <c r="F171" s="7" t="s">
        <v>18</v>
      </c>
      <c r="G171" s="9">
        <v>0</v>
      </c>
      <c r="J171" s="10">
        <f>ROUND( D$169*G171,0 )</f>
        <v>0</v>
      </c>
    </row>
    <row r="174" spans="1:10">
      <c r="C174" s="6" t="s">
        <v>104</v>
      </c>
    </row>
    <row r="175" spans="1:10">
      <c r="C175" s="6" t="s">
        <v>105</v>
      </c>
    </row>
    <row r="176" spans="1:10">
      <c r="C176" s="6" t="s">
        <v>106</v>
      </c>
    </row>
    <row r="177" spans="1:10">
      <c r="C177" s="6" t="s">
        <v>107</v>
      </c>
    </row>
    <row r="178" spans="1:10">
      <c r="A178" s="6">
        <v>6</v>
      </c>
      <c r="B178" s="7" t="s">
        <v>108</v>
      </c>
      <c r="C178" s="6"/>
      <c r="D178" s="8">
        <f>ROUND( 0.26,2 )</f>
        <v>0.26</v>
      </c>
      <c r="E178" s="6" t="s">
        <v>109</v>
      </c>
      <c r="F178" s="7" t="s">
        <v>16</v>
      </c>
      <c r="G178" s="9">
        <v>0</v>
      </c>
      <c r="H178" s="10">
        <f>ROUND( D$178*G178,0 )</f>
        <v>0</v>
      </c>
    </row>
    <row r="179" spans="1:10">
      <c r="F179" s="7" t="s">
        <v>17</v>
      </c>
      <c r="G179" s="9">
        <v>0</v>
      </c>
      <c r="I179" s="10">
        <f>ROUND( D$178*G179,0 )</f>
        <v>0</v>
      </c>
    </row>
    <row r="180" spans="1:10">
      <c r="F180" s="7" t="s">
        <v>18</v>
      </c>
      <c r="G180" s="11">
        <v>0</v>
      </c>
      <c r="J180" s="10">
        <f>ROUND( D$178*G180,2 )</f>
        <v>0</v>
      </c>
    </row>
    <row r="183" spans="1:10">
      <c r="C183" s="6" t="s">
        <v>104</v>
      </c>
    </row>
    <row r="184" spans="1:10">
      <c r="C184" s="6" t="s">
        <v>110</v>
      </c>
    </row>
    <row r="185" spans="1:10">
      <c r="C185" s="6" t="s">
        <v>111</v>
      </c>
    </row>
    <row r="186" spans="1:10">
      <c r="C186" s="6" t="s">
        <v>112</v>
      </c>
    </row>
    <row r="187" spans="1:10">
      <c r="C187" s="6" t="s">
        <v>113</v>
      </c>
    </row>
    <row r="188" spans="1:10">
      <c r="A188" s="6">
        <v>7</v>
      </c>
      <c r="B188" s="7" t="s">
        <v>114</v>
      </c>
      <c r="C188" s="6"/>
      <c r="D188" s="8">
        <f>ROUND( 0.44,2 )</f>
        <v>0.44</v>
      </c>
      <c r="E188" s="6" t="s">
        <v>109</v>
      </c>
      <c r="F188" s="7" t="s">
        <v>16</v>
      </c>
      <c r="G188" s="9">
        <v>0</v>
      </c>
      <c r="H188" s="10">
        <f>ROUND( D$188*G188,0 )</f>
        <v>0</v>
      </c>
    </row>
    <row r="189" spans="1:10">
      <c r="F189" s="7" t="s">
        <v>17</v>
      </c>
      <c r="G189" s="9">
        <v>0</v>
      </c>
      <c r="I189" s="10">
        <f>ROUND( D$188*G189,0 )</f>
        <v>0</v>
      </c>
    </row>
    <row r="190" spans="1:10">
      <c r="F190" s="7" t="s">
        <v>18</v>
      </c>
      <c r="G190" s="9">
        <v>0</v>
      </c>
      <c r="J190" s="10">
        <f>ROUND( D$188*G190,0 )</f>
        <v>0</v>
      </c>
    </row>
    <row r="193" spans="1:10">
      <c r="C193" s="6" t="s">
        <v>104</v>
      </c>
    </row>
    <row r="194" spans="1:10">
      <c r="C194" s="6" t="s">
        <v>110</v>
      </c>
    </row>
    <row r="195" spans="1:10">
      <c r="C195" s="6" t="s">
        <v>111</v>
      </c>
    </row>
    <row r="196" spans="1:10">
      <c r="C196" s="6" t="s">
        <v>115</v>
      </c>
    </row>
    <row r="197" spans="1:10">
      <c r="C197" s="6" t="s">
        <v>116</v>
      </c>
    </row>
    <row r="198" spans="1:10">
      <c r="A198" s="6">
        <v>8</v>
      </c>
      <c r="B198" s="7" t="s">
        <v>117</v>
      </c>
      <c r="C198" s="6"/>
      <c r="D198" s="8">
        <f>ROUND( 1.75,2 )</f>
        <v>1.75</v>
      </c>
      <c r="E198" s="6" t="s">
        <v>109</v>
      </c>
      <c r="F198" s="7" t="s">
        <v>16</v>
      </c>
      <c r="G198" s="9">
        <v>0</v>
      </c>
      <c r="H198" s="10">
        <f>ROUND( D$198*G198,0 )</f>
        <v>0</v>
      </c>
    </row>
    <row r="199" spans="1:10">
      <c r="F199" s="7" t="s">
        <v>17</v>
      </c>
      <c r="G199" s="9">
        <v>0</v>
      </c>
      <c r="I199" s="10">
        <f>ROUND( D$198*G199,0 )</f>
        <v>0</v>
      </c>
    </row>
    <row r="200" spans="1:10">
      <c r="F200" s="7" t="s">
        <v>18</v>
      </c>
      <c r="G200" s="9">
        <v>0</v>
      </c>
      <c r="J200" s="10">
        <f>ROUND( D$198*G200,2 )</f>
        <v>0</v>
      </c>
    </row>
    <row r="203" spans="1:10">
      <c r="C203" s="6" t="s">
        <v>104</v>
      </c>
    </row>
    <row r="204" spans="1:10">
      <c r="C204" s="6" t="s">
        <v>110</v>
      </c>
    </row>
    <row r="205" spans="1:10">
      <c r="C205" s="6" t="s">
        <v>111</v>
      </c>
    </row>
    <row r="206" spans="1:10">
      <c r="C206" s="6" t="s">
        <v>115</v>
      </c>
    </row>
    <row r="207" spans="1:10">
      <c r="C207" s="6" t="s">
        <v>118</v>
      </c>
    </row>
    <row r="208" spans="1:10">
      <c r="A208" s="6">
        <v>9</v>
      </c>
      <c r="B208" s="7" t="s">
        <v>119</v>
      </c>
      <c r="C208" s="6"/>
      <c r="D208" s="8">
        <f>ROUND( 0.02,2 )</f>
        <v>0.02</v>
      </c>
      <c r="E208" s="6" t="s">
        <v>109</v>
      </c>
      <c r="F208" s="7" t="s">
        <v>16</v>
      </c>
      <c r="G208" s="9">
        <v>0</v>
      </c>
      <c r="H208" s="10">
        <f>ROUND( D$208*G208,0 )</f>
        <v>0</v>
      </c>
    </row>
    <row r="209" spans="1:10">
      <c r="F209" s="7" t="s">
        <v>17</v>
      </c>
      <c r="G209" s="9">
        <v>0</v>
      </c>
      <c r="I209" s="10">
        <f>ROUND( D$208*G209,0 )</f>
        <v>0</v>
      </c>
    </row>
    <row r="210" spans="1:10">
      <c r="F210" s="7" t="s">
        <v>18</v>
      </c>
      <c r="G210" s="9">
        <v>0</v>
      </c>
      <c r="J210" s="10">
        <f>ROUND( D$208*G210,2 )</f>
        <v>0</v>
      </c>
    </row>
    <row r="212" spans="1:10" ht="15.75" thickBot="1"/>
    <row r="213" spans="1:10" ht="15.75">
      <c r="A213" s="5"/>
      <c r="H213" s="12">
        <f>ROUND( SUM(H115:H212),0 )</f>
        <v>0</v>
      </c>
      <c r="I213" s="12">
        <f>ROUND( SUM(I115:I212),0 )</f>
        <v>0</v>
      </c>
      <c r="J213" s="12">
        <f>ROUND( SUM(J115:J212),0 )</f>
        <v>0</v>
      </c>
    </row>
    <row r="214" spans="1:10" ht="15.75">
      <c r="A214" s="5" t="s">
        <v>120</v>
      </c>
    </row>
    <row r="216" spans="1:10">
      <c r="C216" s="6" t="s">
        <v>121</v>
      </c>
    </row>
    <row r="217" spans="1:10">
      <c r="C217" s="6" t="s">
        <v>122</v>
      </c>
    </row>
    <row r="218" spans="1:10">
      <c r="C218" s="6" t="s">
        <v>123</v>
      </c>
    </row>
    <row r="219" spans="1:10">
      <c r="C219" s="6" t="s">
        <v>124</v>
      </c>
    </row>
    <row r="220" spans="1:10">
      <c r="C220" s="6" t="s">
        <v>125</v>
      </c>
    </row>
    <row r="221" spans="1:10">
      <c r="C221" s="6" t="s">
        <v>126</v>
      </c>
    </row>
    <row r="222" spans="1:10">
      <c r="C222" s="6" t="s">
        <v>127</v>
      </c>
    </row>
    <row r="223" spans="1:10">
      <c r="C223" s="6" t="s">
        <v>128</v>
      </c>
    </row>
    <row r="224" spans="1:10">
      <c r="A224" s="6">
        <v>1</v>
      </c>
      <c r="B224" s="7" t="s">
        <v>129</v>
      </c>
      <c r="C224" s="6"/>
      <c r="D224" s="8">
        <f>ROUND( 16,2 )</f>
        <v>16</v>
      </c>
      <c r="E224" s="6" t="s">
        <v>61</v>
      </c>
      <c r="F224" s="7" t="s">
        <v>16</v>
      </c>
      <c r="G224" s="9">
        <v>0</v>
      </c>
      <c r="H224" s="10">
        <f>ROUND( D$224*G224,0 )</f>
        <v>0</v>
      </c>
    </row>
    <row r="225" spans="1:10">
      <c r="F225" s="7" t="s">
        <v>17</v>
      </c>
      <c r="G225" s="9">
        <v>0</v>
      </c>
      <c r="I225" s="10">
        <f>ROUND( D$224*G225,0 )</f>
        <v>0</v>
      </c>
    </row>
    <row r="226" spans="1:10">
      <c r="F226" s="7" t="s">
        <v>18</v>
      </c>
      <c r="G226" s="9">
        <v>0</v>
      </c>
      <c r="J226" s="10">
        <f>ROUND( D$224*G226,2 )</f>
        <v>0</v>
      </c>
    </row>
    <row r="229" spans="1:10">
      <c r="C229" s="6" t="s">
        <v>121</v>
      </c>
    </row>
    <row r="230" spans="1:10">
      <c r="C230" s="6" t="s">
        <v>122</v>
      </c>
    </row>
    <row r="231" spans="1:10">
      <c r="C231" s="6" t="s">
        <v>123</v>
      </c>
    </row>
    <row r="232" spans="1:10">
      <c r="C232" s="6" t="s">
        <v>124</v>
      </c>
    </row>
    <row r="233" spans="1:10">
      <c r="C233" s="6" t="s">
        <v>125</v>
      </c>
    </row>
    <row r="234" spans="1:10">
      <c r="C234" s="6" t="s">
        <v>126</v>
      </c>
    </row>
    <row r="235" spans="1:10">
      <c r="C235" s="6" t="s">
        <v>127</v>
      </c>
    </row>
    <row r="236" spans="1:10">
      <c r="C236" s="6" t="s">
        <v>130</v>
      </c>
    </row>
    <row r="237" spans="1:10">
      <c r="A237" s="6">
        <v>2</v>
      </c>
      <c r="B237" s="7" t="s">
        <v>131</v>
      </c>
      <c r="C237" s="6"/>
      <c r="D237" s="8">
        <f>ROUND( 8,2 )</f>
        <v>8</v>
      </c>
      <c r="E237" s="6" t="s">
        <v>61</v>
      </c>
      <c r="F237" s="7" t="s">
        <v>16</v>
      </c>
      <c r="G237" s="9">
        <v>0</v>
      </c>
      <c r="H237" s="10">
        <f>ROUND( D$237*G237,0 )</f>
        <v>0</v>
      </c>
    </row>
    <row r="238" spans="1:10">
      <c r="F238" s="7" t="s">
        <v>17</v>
      </c>
      <c r="G238" s="9">
        <v>0</v>
      </c>
      <c r="I238" s="10">
        <f>ROUND( D$237*G238,0 )</f>
        <v>0</v>
      </c>
    </row>
    <row r="239" spans="1:10">
      <c r="F239" s="7" t="s">
        <v>18</v>
      </c>
      <c r="G239" s="9">
        <f>ROUND( 0,2 )</f>
        <v>0</v>
      </c>
      <c r="J239" s="10">
        <f>ROUND( D$237*G239,2 )</f>
        <v>0</v>
      </c>
    </row>
    <row r="242" spans="1:10">
      <c r="C242" s="6" t="s">
        <v>121</v>
      </c>
    </row>
    <row r="243" spans="1:10">
      <c r="C243" s="6" t="s">
        <v>122</v>
      </c>
    </row>
    <row r="244" spans="1:10">
      <c r="C244" s="6" t="s">
        <v>123</v>
      </c>
    </row>
    <row r="245" spans="1:10">
      <c r="C245" s="6" t="s">
        <v>124</v>
      </c>
    </row>
    <row r="246" spans="1:10">
      <c r="C246" s="6" t="s">
        <v>125</v>
      </c>
    </row>
    <row r="247" spans="1:10">
      <c r="C247" s="6" t="s">
        <v>126</v>
      </c>
    </row>
    <row r="248" spans="1:10">
      <c r="C248" s="6" t="s">
        <v>127</v>
      </c>
    </row>
    <row r="249" spans="1:10">
      <c r="C249" s="6" t="s">
        <v>132</v>
      </c>
    </row>
    <row r="250" spans="1:10">
      <c r="A250" s="6">
        <v>3</v>
      </c>
      <c r="B250" s="7" t="s">
        <v>133</v>
      </c>
      <c r="C250" s="6"/>
      <c r="D250" s="8">
        <f>ROUND( 4,2 )</f>
        <v>4</v>
      </c>
      <c r="E250" s="6" t="s">
        <v>61</v>
      </c>
      <c r="F250" s="7" t="s">
        <v>16</v>
      </c>
      <c r="G250" s="9">
        <v>0</v>
      </c>
      <c r="H250" s="10">
        <f>ROUND( D$250*G250,0 )</f>
        <v>0</v>
      </c>
    </row>
    <row r="251" spans="1:10">
      <c r="F251" s="7" t="s">
        <v>17</v>
      </c>
      <c r="G251" s="9">
        <v>0</v>
      </c>
      <c r="I251" s="10">
        <f>ROUND( D$250*G251,0 )</f>
        <v>0</v>
      </c>
    </row>
    <row r="252" spans="1:10">
      <c r="F252" s="7" t="s">
        <v>18</v>
      </c>
      <c r="G252" s="9">
        <f>ROUND( 0,2 )</f>
        <v>0</v>
      </c>
      <c r="J252" s="10">
        <f>ROUND( D$250*G252,2 )</f>
        <v>0</v>
      </c>
    </row>
    <row r="255" spans="1:10">
      <c r="C255" s="6" t="s">
        <v>121</v>
      </c>
    </row>
    <row r="256" spans="1:10">
      <c r="C256" s="6" t="s">
        <v>122</v>
      </c>
    </row>
    <row r="257" spans="1:10">
      <c r="C257" s="6" t="s">
        <v>123</v>
      </c>
    </row>
    <row r="258" spans="1:10">
      <c r="C258" s="6" t="s">
        <v>124</v>
      </c>
    </row>
    <row r="259" spans="1:10">
      <c r="C259" s="6" t="s">
        <v>125</v>
      </c>
    </row>
    <row r="260" spans="1:10">
      <c r="C260" s="6" t="s">
        <v>126</v>
      </c>
    </row>
    <row r="261" spans="1:10">
      <c r="C261" s="6" t="s">
        <v>127</v>
      </c>
    </row>
    <row r="262" spans="1:10">
      <c r="C262" s="6" t="s">
        <v>134</v>
      </c>
    </row>
    <row r="263" spans="1:10">
      <c r="A263" s="6">
        <v>4</v>
      </c>
      <c r="B263" s="7" t="s">
        <v>135</v>
      </c>
      <c r="C263" s="6"/>
      <c r="D263" s="8">
        <f>ROUND( 8,2 )</f>
        <v>8</v>
      </c>
      <c r="E263" s="6" t="s">
        <v>61</v>
      </c>
      <c r="F263" s="7" t="s">
        <v>16</v>
      </c>
      <c r="G263" s="9">
        <v>0</v>
      </c>
      <c r="H263" s="10">
        <f>ROUND( D$263*G263,0 )</f>
        <v>0</v>
      </c>
    </row>
    <row r="264" spans="1:10">
      <c r="F264" s="7" t="s">
        <v>17</v>
      </c>
      <c r="G264" s="9">
        <v>0</v>
      </c>
      <c r="I264" s="10">
        <f>ROUND( D$263*G264,0 )</f>
        <v>0</v>
      </c>
    </row>
    <row r="265" spans="1:10">
      <c r="F265" s="7" t="s">
        <v>18</v>
      </c>
      <c r="G265" s="9">
        <v>0</v>
      </c>
      <c r="J265" s="10">
        <v>0</v>
      </c>
    </row>
    <row r="268" spans="1:10">
      <c r="C268" s="6" t="s">
        <v>121</v>
      </c>
    </row>
    <row r="269" spans="1:10">
      <c r="C269" s="6" t="s">
        <v>122</v>
      </c>
    </row>
    <row r="270" spans="1:10">
      <c r="C270" s="6" t="s">
        <v>123</v>
      </c>
    </row>
    <row r="271" spans="1:10">
      <c r="C271" s="6" t="s">
        <v>124</v>
      </c>
    </row>
    <row r="272" spans="1:10">
      <c r="C272" s="6" t="s">
        <v>125</v>
      </c>
    </row>
    <row r="273" spans="1:10">
      <c r="C273" s="6" t="s">
        <v>126</v>
      </c>
    </row>
    <row r="274" spans="1:10">
      <c r="C274" s="6" t="s">
        <v>127</v>
      </c>
    </row>
    <row r="275" spans="1:10">
      <c r="C275" s="6" t="s">
        <v>136</v>
      </c>
    </row>
    <row r="276" spans="1:10">
      <c r="A276" s="6">
        <v>5</v>
      </c>
      <c r="B276" s="7" t="s">
        <v>137</v>
      </c>
      <c r="C276" s="6"/>
      <c r="D276" s="8">
        <f>ROUND( 4,2 )</f>
        <v>4</v>
      </c>
      <c r="E276" s="6" t="s">
        <v>61</v>
      </c>
      <c r="F276" s="7" t="s">
        <v>16</v>
      </c>
      <c r="G276" s="9">
        <v>0</v>
      </c>
      <c r="H276" s="10">
        <f>ROUND( D$276*G276,0 )</f>
        <v>0</v>
      </c>
    </row>
    <row r="277" spans="1:10">
      <c r="F277" s="7" t="s">
        <v>17</v>
      </c>
      <c r="G277" s="9">
        <v>0</v>
      </c>
      <c r="I277" s="10">
        <f>ROUND( D$276*G277,0 )</f>
        <v>0</v>
      </c>
    </row>
    <row r="278" spans="1:10">
      <c r="F278" s="7" t="s">
        <v>18</v>
      </c>
      <c r="G278" s="9">
        <v>0</v>
      </c>
      <c r="J278" s="10">
        <f>ROUND( D$276*G278,2 )</f>
        <v>0</v>
      </c>
    </row>
    <row r="281" spans="1:10">
      <c r="C281" s="6" t="s">
        <v>121</v>
      </c>
    </row>
    <row r="282" spans="1:10">
      <c r="C282" s="6" t="s">
        <v>122</v>
      </c>
    </row>
    <row r="283" spans="1:10">
      <c r="C283" s="6" t="s">
        <v>123</v>
      </c>
    </row>
    <row r="284" spans="1:10">
      <c r="C284" s="6" t="s">
        <v>124</v>
      </c>
    </row>
    <row r="285" spans="1:10">
      <c r="C285" s="6" t="s">
        <v>125</v>
      </c>
    </row>
    <row r="286" spans="1:10">
      <c r="C286" s="6" t="s">
        <v>138</v>
      </c>
    </row>
    <row r="287" spans="1:10">
      <c r="C287" s="6" t="s">
        <v>127</v>
      </c>
    </row>
    <row r="288" spans="1:10">
      <c r="C288" s="6" t="s">
        <v>139</v>
      </c>
    </row>
    <row r="289" spans="1:10">
      <c r="A289" s="6">
        <v>6</v>
      </c>
      <c r="B289" s="7" t="s">
        <v>140</v>
      </c>
      <c r="C289" s="6"/>
      <c r="D289" s="8">
        <f>ROUND( 4,2 )</f>
        <v>4</v>
      </c>
      <c r="E289" s="6" t="s">
        <v>61</v>
      </c>
      <c r="F289" s="7" t="s">
        <v>16</v>
      </c>
      <c r="G289" s="9">
        <v>0</v>
      </c>
      <c r="H289" s="10">
        <f>ROUND( D$289*G289,0 )</f>
        <v>0</v>
      </c>
    </row>
    <row r="290" spans="1:10">
      <c r="F290" s="7" t="s">
        <v>17</v>
      </c>
      <c r="G290" s="9">
        <v>0</v>
      </c>
      <c r="I290" s="10">
        <f>ROUND( D$289*G290,0 )</f>
        <v>0</v>
      </c>
    </row>
    <row r="291" spans="1:10">
      <c r="F291" s="7" t="s">
        <v>18</v>
      </c>
      <c r="G291" s="9">
        <v>0</v>
      </c>
      <c r="J291" s="10">
        <f>ROUND( D$289*G291,2 )</f>
        <v>0</v>
      </c>
    </row>
    <row r="294" spans="1:10">
      <c r="C294" s="6" t="s">
        <v>121</v>
      </c>
    </row>
    <row r="295" spans="1:10">
      <c r="C295" s="6" t="s">
        <v>122</v>
      </c>
    </row>
    <row r="296" spans="1:10">
      <c r="C296" s="6" t="s">
        <v>123</v>
      </c>
    </row>
    <row r="297" spans="1:10">
      <c r="C297" s="6" t="s">
        <v>124</v>
      </c>
    </row>
    <row r="298" spans="1:10">
      <c r="C298" s="6" t="s">
        <v>125</v>
      </c>
    </row>
    <row r="299" spans="1:10">
      <c r="C299" s="6" t="s">
        <v>138</v>
      </c>
    </row>
    <row r="300" spans="1:10">
      <c r="C300" s="6" t="s">
        <v>127</v>
      </c>
    </row>
    <row r="301" spans="1:10">
      <c r="C301" s="6" t="s">
        <v>141</v>
      </c>
    </row>
    <row r="302" spans="1:10">
      <c r="A302" s="6">
        <v>7</v>
      </c>
      <c r="B302" s="7" t="s">
        <v>142</v>
      </c>
      <c r="C302" s="6"/>
      <c r="D302" s="8">
        <f>ROUND( 16,2 )</f>
        <v>16</v>
      </c>
      <c r="E302" s="6" t="s">
        <v>61</v>
      </c>
      <c r="F302" s="7" t="s">
        <v>16</v>
      </c>
      <c r="G302" s="9">
        <v>0</v>
      </c>
      <c r="H302" s="10">
        <f>ROUND( D$302*G302,0 )</f>
        <v>0</v>
      </c>
    </row>
    <row r="303" spans="1:10">
      <c r="F303" s="7" t="s">
        <v>17</v>
      </c>
      <c r="G303" s="9">
        <v>0</v>
      </c>
      <c r="I303" s="10">
        <f>ROUND( D$302*G303,0 )</f>
        <v>0</v>
      </c>
    </row>
    <row r="304" spans="1:10">
      <c r="F304" s="7" t="s">
        <v>18</v>
      </c>
      <c r="G304" s="9">
        <v>0</v>
      </c>
      <c r="J304" s="10">
        <f>ROUND( D$302*G304,2 )</f>
        <v>0</v>
      </c>
    </row>
    <row r="307" spans="1:10">
      <c r="C307" s="6" t="s">
        <v>143</v>
      </c>
    </row>
    <row r="308" spans="1:10">
      <c r="C308" s="6" t="s">
        <v>144</v>
      </c>
    </row>
    <row r="309" spans="1:10">
      <c r="C309" s="6" t="s">
        <v>145</v>
      </c>
    </row>
    <row r="310" spans="1:10">
      <c r="C310" s="6" t="s">
        <v>146</v>
      </c>
    </row>
    <row r="311" spans="1:10">
      <c r="C311" s="6" t="s">
        <v>126</v>
      </c>
    </row>
    <row r="312" spans="1:10">
      <c r="C312" s="6" t="s">
        <v>147</v>
      </c>
    </row>
    <row r="313" spans="1:10">
      <c r="C313" s="6" t="s">
        <v>148</v>
      </c>
    </row>
    <row r="314" spans="1:10">
      <c r="A314" s="6">
        <v>8</v>
      </c>
      <c r="B314" s="7" t="s">
        <v>149</v>
      </c>
      <c r="C314" s="6"/>
      <c r="D314" s="8">
        <f>ROUND( 32,2 )</f>
        <v>32</v>
      </c>
      <c r="E314" s="6" t="s">
        <v>61</v>
      </c>
      <c r="F314" s="7" t="s">
        <v>16</v>
      </c>
      <c r="G314" s="9">
        <v>0</v>
      </c>
      <c r="H314" s="10">
        <f>ROUND( D$314*G314,0 )</f>
        <v>0</v>
      </c>
    </row>
    <row r="315" spans="1:10">
      <c r="F315" s="7" t="s">
        <v>17</v>
      </c>
      <c r="G315" s="9">
        <v>0</v>
      </c>
      <c r="I315" s="10">
        <f>ROUND( D$314*G315,0 )</f>
        <v>0</v>
      </c>
    </row>
    <row r="316" spans="1:10">
      <c r="F316" s="7" t="s">
        <v>18</v>
      </c>
      <c r="G316" s="9">
        <f>ROUND( 0,2 )</f>
        <v>0</v>
      </c>
      <c r="J316" s="10">
        <f>ROUND( D$314*G316,2 )</f>
        <v>0</v>
      </c>
    </row>
    <row r="319" spans="1:10">
      <c r="C319" s="6" t="s">
        <v>143</v>
      </c>
    </row>
    <row r="320" spans="1:10">
      <c r="C320" s="6" t="s">
        <v>144</v>
      </c>
    </row>
    <row r="321" spans="1:10">
      <c r="C321" s="6" t="s">
        <v>145</v>
      </c>
    </row>
    <row r="322" spans="1:10">
      <c r="C322" s="6" t="s">
        <v>146</v>
      </c>
    </row>
    <row r="323" spans="1:10">
      <c r="C323" s="6" t="s">
        <v>126</v>
      </c>
    </row>
    <row r="324" spans="1:10">
      <c r="C324" s="6" t="s">
        <v>147</v>
      </c>
    </row>
    <row r="325" spans="1:10">
      <c r="C325" s="6" t="s">
        <v>150</v>
      </c>
    </row>
    <row r="326" spans="1:10">
      <c r="A326" s="6">
        <v>9</v>
      </c>
      <c r="B326" s="7" t="s">
        <v>151</v>
      </c>
      <c r="C326" s="6"/>
      <c r="D326" s="8">
        <f>ROUND( 28,2 )</f>
        <v>28</v>
      </c>
      <c r="E326" s="6" t="s">
        <v>61</v>
      </c>
      <c r="F326" s="7" t="s">
        <v>16</v>
      </c>
      <c r="G326" s="9">
        <v>0</v>
      </c>
      <c r="H326" s="10">
        <f>ROUND( D$326*G326,0 )</f>
        <v>0</v>
      </c>
    </row>
    <row r="327" spans="1:10">
      <c r="F327" s="7" t="s">
        <v>17</v>
      </c>
      <c r="G327" s="9">
        <v>0</v>
      </c>
      <c r="I327" s="10">
        <f>ROUND( D$326*G327,0 )</f>
        <v>0</v>
      </c>
    </row>
    <row r="328" spans="1:10">
      <c r="F328" s="7" t="s">
        <v>18</v>
      </c>
      <c r="G328" s="9">
        <v>0</v>
      </c>
      <c r="J328" s="10">
        <f>ROUND( D$326*G328,2 )</f>
        <v>0</v>
      </c>
    </row>
    <row r="331" spans="1:10">
      <c r="C331" s="6" t="s">
        <v>152</v>
      </c>
    </row>
    <row r="332" spans="1:10">
      <c r="C332" s="6" t="s">
        <v>153</v>
      </c>
    </row>
    <row r="333" spans="1:10">
      <c r="C333" s="6" t="s">
        <v>154</v>
      </c>
    </row>
    <row r="334" spans="1:10">
      <c r="C334" s="6" t="s">
        <v>155</v>
      </c>
    </row>
    <row r="335" spans="1:10">
      <c r="C335" s="6" t="s">
        <v>156</v>
      </c>
    </row>
    <row r="336" spans="1:10">
      <c r="C336" s="6" t="s">
        <v>157</v>
      </c>
    </row>
    <row r="337" spans="1:10">
      <c r="C337" s="6" t="s">
        <v>158</v>
      </c>
    </row>
    <row r="338" spans="1:10">
      <c r="C338" s="6" t="s">
        <v>159</v>
      </c>
    </row>
    <row r="339" spans="1:10">
      <c r="C339" s="6" t="s">
        <v>160</v>
      </c>
    </row>
    <row r="340" spans="1:10">
      <c r="C340" s="6" t="s">
        <v>161</v>
      </c>
    </row>
    <row r="341" spans="1:10">
      <c r="A341" s="6">
        <v>10</v>
      </c>
      <c r="B341" s="7" t="s">
        <v>162</v>
      </c>
      <c r="C341" s="6"/>
      <c r="D341" s="10">
        <f>ROUND( 125,0 )</f>
        <v>125</v>
      </c>
      <c r="E341" s="6" t="s">
        <v>15</v>
      </c>
      <c r="F341" s="7" t="s">
        <v>16</v>
      </c>
      <c r="G341" s="9">
        <v>0</v>
      </c>
      <c r="H341" s="10">
        <f>ROUND( D$341*G341,0 )</f>
        <v>0</v>
      </c>
    </row>
    <row r="342" spans="1:10">
      <c r="F342" s="7" t="s">
        <v>17</v>
      </c>
      <c r="G342" s="9">
        <v>0</v>
      </c>
      <c r="I342" s="10">
        <f>ROUND( D$341*G342,0 )</f>
        <v>0</v>
      </c>
    </row>
    <row r="343" spans="1:10">
      <c r="F343" s="7" t="s">
        <v>18</v>
      </c>
      <c r="G343" s="9">
        <v>0</v>
      </c>
      <c r="J343" s="10">
        <f>ROUND( D$341*G343,2 )</f>
        <v>0</v>
      </c>
    </row>
    <row r="345" spans="1:10" ht="15.75" thickBot="1"/>
    <row r="346" spans="1:10" ht="15.75">
      <c r="A346" s="5"/>
      <c r="H346" s="12">
        <f>ROUND( SUM(H215:H345),0 )</f>
        <v>0</v>
      </c>
      <c r="I346" s="12">
        <f>ROUND( SUM(I215:I345),0 )</f>
        <v>0</v>
      </c>
      <c r="J346" s="12">
        <f>ROUND( SUM(J215:J345),2 )</f>
        <v>0</v>
      </c>
    </row>
    <row r="347" spans="1:10" ht="15.75">
      <c r="A347" s="5" t="s">
        <v>163</v>
      </c>
    </row>
    <row r="349" spans="1:10">
      <c r="C349" s="6" t="s">
        <v>164</v>
      </c>
    </row>
    <row r="350" spans="1:10">
      <c r="C350" s="6" t="s">
        <v>165</v>
      </c>
    </row>
    <row r="351" spans="1:10">
      <c r="C351" s="6" t="s">
        <v>166</v>
      </c>
    </row>
    <row r="352" spans="1:10">
      <c r="C352" s="6" t="s">
        <v>167</v>
      </c>
    </row>
    <row r="353" spans="1:10">
      <c r="C353" s="6" t="s">
        <v>168</v>
      </c>
    </row>
    <row r="354" spans="1:10">
      <c r="C354" s="6" t="s">
        <v>169</v>
      </c>
    </row>
    <row r="355" spans="1:10">
      <c r="C355" s="6" t="s">
        <v>170</v>
      </c>
    </row>
    <row r="356" spans="1:10">
      <c r="C356" s="6" t="s">
        <v>171</v>
      </c>
    </row>
    <row r="357" spans="1:10">
      <c r="C357" s="6" t="s">
        <v>172</v>
      </c>
    </row>
    <row r="358" spans="1:10">
      <c r="C358" s="6" t="s">
        <v>173</v>
      </c>
    </row>
    <row r="359" spans="1:10">
      <c r="A359" s="6">
        <v>1</v>
      </c>
      <c r="B359" s="7" t="s">
        <v>174</v>
      </c>
      <c r="C359" s="6"/>
      <c r="D359" s="10">
        <f>ROUND( 270,0 )</f>
        <v>270</v>
      </c>
      <c r="E359" s="6" t="s">
        <v>15</v>
      </c>
      <c r="F359" s="7" t="s">
        <v>16</v>
      </c>
      <c r="G359" s="9">
        <v>0</v>
      </c>
      <c r="H359" s="10">
        <f>ROUND( D$359*G359,0 )</f>
        <v>0</v>
      </c>
    </row>
    <row r="360" spans="1:10">
      <c r="F360" s="7" t="s">
        <v>17</v>
      </c>
      <c r="G360" s="9">
        <v>0</v>
      </c>
      <c r="I360" s="10">
        <f>ROUND( D$359*G360,0 )</f>
        <v>0</v>
      </c>
    </row>
    <row r="361" spans="1:10">
      <c r="F361" s="7" t="s">
        <v>18</v>
      </c>
      <c r="G361" s="9">
        <v>0</v>
      </c>
      <c r="J361" s="10">
        <f>ROUND( D$359*G361,2 )</f>
        <v>0</v>
      </c>
    </row>
    <row r="364" spans="1:10">
      <c r="C364" s="6" t="s">
        <v>164</v>
      </c>
    </row>
    <row r="365" spans="1:10">
      <c r="C365" s="6" t="s">
        <v>165</v>
      </c>
    </row>
    <row r="366" spans="1:10">
      <c r="C366" s="6" t="s">
        <v>166</v>
      </c>
    </row>
    <row r="367" spans="1:10">
      <c r="C367" s="6" t="s">
        <v>175</v>
      </c>
    </row>
    <row r="368" spans="1:10">
      <c r="C368" s="6" t="s">
        <v>176</v>
      </c>
    </row>
    <row r="369" spans="1:10">
      <c r="C369" s="6" t="s">
        <v>169</v>
      </c>
    </row>
    <row r="370" spans="1:10">
      <c r="C370" s="6" t="s">
        <v>177</v>
      </c>
    </row>
    <row r="371" spans="1:10">
      <c r="C371" s="6" t="s">
        <v>178</v>
      </c>
    </row>
    <row r="372" spans="1:10">
      <c r="C372" s="6" t="s">
        <v>179</v>
      </c>
    </row>
    <row r="373" spans="1:10">
      <c r="C373" s="6" t="s">
        <v>180</v>
      </c>
    </row>
    <row r="374" spans="1:10">
      <c r="A374" s="6">
        <v>2</v>
      </c>
      <c r="B374" s="7" t="s">
        <v>181</v>
      </c>
      <c r="C374" s="6"/>
      <c r="D374" s="8">
        <f>ROUND( 6.96,2 )</f>
        <v>6.96</v>
      </c>
      <c r="E374" s="6" t="s">
        <v>15</v>
      </c>
      <c r="F374" s="7" t="s">
        <v>16</v>
      </c>
      <c r="G374" s="9">
        <v>0</v>
      </c>
      <c r="H374" s="10">
        <f>ROUND( D$374*G374,0 )</f>
        <v>0</v>
      </c>
    </row>
    <row r="375" spans="1:10">
      <c r="F375" s="7" t="s">
        <v>17</v>
      </c>
      <c r="G375" s="9">
        <v>0</v>
      </c>
      <c r="I375" s="10">
        <f>ROUND( D$374*G375,0 )</f>
        <v>0</v>
      </c>
    </row>
    <row r="376" spans="1:10">
      <c r="F376" s="7" t="s">
        <v>18</v>
      </c>
      <c r="G376" s="9">
        <v>0</v>
      </c>
      <c r="J376" s="10">
        <f>ROUND( D$374*G376,2 )</f>
        <v>0</v>
      </c>
    </row>
    <row r="379" spans="1:10">
      <c r="C379" s="6" t="s">
        <v>164</v>
      </c>
    </row>
    <row r="380" spans="1:10">
      <c r="C380" s="6" t="s">
        <v>165</v>
      </c>
    </row>
    <row r="381" spans="1:10">
      <c r="C381" s="6" t="s">
        <v>166</v>
      </c>
    </row>
    <row r="382" spans="1:10">
      <c r="C382" s="6" t="s">
        <v>182</v>
      </c>
    </row>
    <row r="383" spans="1:10">
      <c r="C383" s="6" t="s">
        <v>183</v>
      </c>
    </row>
    <row r="384" spans="1:10">
      <c r="C384" s="6" t="s">
        <v>169</v>
      </c>
    </row>
    <row r="385" spans="1:10">
      <c r="C385" s="6" t="s">
        <v>184</v>
      </c>
    </row>
    <row r="386" spans="1:10">
      <c r="C386" s="6" t="s">
        <v>185</v>
      </c>
    </row>
    <row r="387" spans="1:10">
      <c r="C387" s="6" t="s">
        <v>180</v>
      </c>
    </row>
    <row r="388" spans="1:10">
      <c r="A388" s="6">
        <v>3</v>
      </c>
      <c r="B388" s="7" t="s">
        <v>186</v>
      </c>
      <c r="C388" s="6"/>
      <c r="D388" s="8">
        <f>ROUND( 6.87,2 )</f>
        <v>6.87</v>
      </c>
      <c r="E388" s="6" t="s">
        <v>15</v>
      </c>
      <c r="F388" s="7" t="s">
        <v>16</v>
      </c>
      <c r="G388" s="9">
        <v>0</v>
      </c>
      <c r="H388" s="10">
        <f>ROUND( D$388*G388,0 )</f>
        <v>0</v>
      </c>
    </row>
    <row r="389" spans="1:10">
      <c r="F389" s="7" t="s">
        <v>17</v>
      </c>
      <c r="G389" s="9">
        <v>0</v>
      </c>
      <c r="I389" s="10">
        <f>ROUND( D$388*G389,0 )</f>
        <v>0</v>
      </c>
    </row>
    <row r="390" spans="1:10">
      <c r="F390" s="7" t="s">
        <v>18</v>
      </c>
      <c r="G390" s="9">
        <v>0</v>
      </c>
      <c r="J390" s="10">
        <f>ROUND( D$388*G390,2 )</f>
        <v>0</v>
      </c>
    </row>
    <row r="391" spans="1:10">
      <c r="F391" s="7"/>
      <c r="G391" s="9"/>
      <c r="J391" s="10"/>
    </row>
    <row r="392" spans="1:10">
      <c r="F392" s="7"/>
      <c r="G392" s="9"/>
      <c r="J392" s="10"/>
    </row>
    <row r="393" spans="1:10">
      <c r="C393" s="6" t="s">
        <v>684</v>
      </c>
    </row>
    <row r="394" spans="1:10">
      <c r="C394" s="6" t="s">
        <v>685</v>
      </c>
    </row>
    <row r="395" spans="1:10">
      <c r="C395" s="6" t="s">
        <v>686</v>
      </c>
    </row>
    <row r="396" spans="1:10">
      <c r="C396" s="6" t="s">
        <v>687</v>
      </c>
    </row>
    <row r="397" spans="1:10">
      <c r="C397" s="6" t="s">
        <v>688</v>
      </c>
    </row>
    <row r="398" spans="1:10">
      <c r="C398" s="6" t="s">
        <v>689</v>
      </c>
    </row>
    <row r="399" spans="1:10">
      <c r="C399" s="6"/>
    </row>
    <row r="400" spans="1:10">
      <c r="A400" s="6">
        <v>4</v>
      </c>
      <c r="B400" s="2" t="s">
        <v>690</v>
      </c>
      <c r="C400" s="6"/>
      <c r="D400" s="8">
        <v>56.2</v>
      </c>
      <c r="E400" s="6" t="s">
        <v>15</v>
      </c>
      <c r="F400" s="7" t="s">
        <v>16</v>
      </c>
      <c r="G400" s="16">
        <v>0</v>
      </c>
      <c r="H400" s="10">
        <f>ROUND( D$421*G400,0 )</f>
        <v>0</v>
      </c>
    </row>
    <row r="401" spans="1:10">
      <c r="F401" s="7" t="s">
        <v>17</v>
      </c>
      <c r="G401" s="16">
        <v>0</v>
      </c>
      <c r="I401" s="10">
        <f>ROUND( D$421*G401,0 )</f>
        <v>0</v>
      </c>
    </row>
    <row r="402" spans="1:10">
      <c r="F402" s="7" t="s">
        <v>18</v>
      </c>
      <c r="G402" s="9">
        <f>ROUND( 0,2 )</f>
        <v>0</v>
      </c>
      <c r="J402" s="10">
        <f>ROUND( D$421*G402,2 )</f>
        <v>0</v>
      </c>
    </row>
    <row r="403" spans="1:10">
      <c r="F403" s="7"/>
      <c r="G403" s="9"/>
      <c r="J403" s="10"/>
    </row>
    <row r="405" spans="1:10">
      <c r="C405" s="6" t="s">
        <v>187</v>
      </c>
    </row>
    <row r="406" spans="1:10">
      <c r="C406" s="6" t="s">
        <v>188</v>
      </c>
    </row>
    <row r="407" spans="1:10">
      <c r="C407" s="6" t="s">
        <v>189</v>
      </c>
    </row>
    <row r="408" spans="1:10">
      <c r="C408" s="6" t="s">
        <v>190</v>
      </c>
    </row>
    <row r="409" spans="1:10">
      <c r="C409" s="6" t="s">
        <v>191</v>
      </c>
    </row>
    <row r="410" spans="1:10">
      <c r="C410" s="6" t="s">
        <v>192</v>
      </c>
    </row>
    <row r="411" spans="1:10">
      <c r="C411" s="6" t="s">
        <v>193</v>
      </c>
    </row>
    <row r="412" spans="1:10">
      <c r="A412" s="6">
        <v>5</v>
      </c>
      <c r="B412" s="7" t="s">
        <v>194</v>
      </c>
      <c r="C412" s="6"/>
      <c r="D412" s="8">
        <f>ROUND( 1.5,2 )</f>
        <v>1.5</v>
      </c>
      <c r="E412" s="6" t="s">
        <v>45</v>
      </c>
      <c r="F412" s="7" t="s">
        <v>16</v>
      </c>
      <c r="G412" s="9">
        <v>0</v>
      </c>
      <c r="H412" s="10">
        <f>ROUND( D$412*G412,0 )</f>
        <v>0</v>
      </c>
    </row>
    <row r="413" spans="1:10">
      <c r="F413" s="7" t="s">
        <v>17</v>
      </c>
      <c r="G413" s="9">
        <v>0</v>
      </c>
      <c r="I413" s="10">
        <f>ROUND( D$412*G413,0 )</f>
        <v>0</v>
      </c>
    </row>
    <row r="414" spans="1:10">
      <c r="F414" s="7" t="s">
        <v>18</v>
      </c>
      <c r="G414" s="9">
        <v>0</v>
      </c>
      <c r="J414" s="10">
        <f>ROUND( D$412*G414,2 )</f>
        <v>0</v>
      </c>
    </row>
    <row r="415" spans="1:10" ht="15.75" thickBot="1"/>
    <row r="416" spans="1:10" ht="15.75">
      <c r="A416" s="5"/>
      <c r="H416" s="12">
        <f>ROUND( SUM(H348:H415),0 )</f>
        <v>0</v>
      </c>
      <c r="I416" s="12">
        <f>ROUND( SUM(I348:I415),0 )</f>
        <v>0</v>
      </c>
      <c r="J416" s="12">
        <f>ROUND( SUM(J348:J415),2 )</f>
        <v>0</v>
      </c>
    </row>
    <row r="417" spans="1:10" ht="15.75">
      <c r="A417" s="5" t="s">
        <v>195</v>
      </c>
    </row>
    <row r="419" spans="1:10">
      <c r="C419" s="6" t="s">
        <v>196</v>
      </c>
    </row>
    <row r="420" spans="1:10">
      <c r="C420" s="6" t="s">
        <v>197</v>
      </c>
    </row>
    <row r="421" spans="1:10">
      <c r="C421" s="6" t="s">
        <v>198</v>
      </c>
    </row>
    <row r="422" spans="1:10">
      <c r="C422" s="6" t="s">
        <v>199</v>
      </c>
    </row>
    <row r="423" spans="1:10">
      <c r="A423" s="6">
        <v>1</v>
      </c>
      <c r="B423" s="7" t="s">
        <v>200</v>
      </c>
      <c r="C423" s="6"/>
      <c r="D423" s="10">
        <f>ROUND( 164,0 )</f>
        <v>164</v>
      </c>
      <c r="E423" s="6" t="s">
        <v>15</v>
      </c>
      <c r="F423" s="7" t="s">
        <v>16</v>
      </c>
      <c r="G423" s="9">
        <v>0</v>
      </c>
      <c r="H423" s="10">
        <f>ROUND( D$423*G423,0 )</f>
        <v>0</v>
      </c>
    </row>
    <row r="424" spans="1:10">
      <c r="F424" s="7" t="s">
        <v>17</v>
      </c>
      <c r="G424" s="9">
        <v>0</v>
      </c>
      <c r="I424" s="10">
        <f>ROUND( D$423*G424,0 )</f>
        <v>0</v>
      </c>
    </row>
    <row r="425" spans="1:10">
      <c r="F425" s="7" t="s">
        <v>18</v>
      </c>
      <c r="G425" s="9">
        <v>0</v>
      </c>
      <c r="J425" s="10">
        <f>ROUND( D$423*G425,2 )</f>
        <v>0</v>
      </c>
    </row>
    <row r="428" spans="1:10">
      <c r="C428" s="6" t="s">
        <v>196</v>
      </c>
    </row>
    <row r="429" spans="1:10">
      <c r="C429" s="6" t="s">
        <v>197</v>
      </c>
    </row>
    <row r="430" spans="1:10">
      <c r="C430" s="6" t="s">
        <v>201</v>
      </c>
    </row>
    <row r="431" spans="1:10">
      <c r="C431" s="6" t="s">
        <v>199</v>
      </c>
    </row>
    <row r="432" spans="1:10">
      <c r="A432" s="6">
        <v>2</v>
      </c>
      <c r="B432" s="7" t="s">
        <v>202</v>
      </c>
      <c r="C432" s="6"/>
      <c r="D432" s="8">
        <f>ROUND( 11.08,2 )</f>
        <v>11.08</v>
      </c>
      <c r="E432" s="6" t="s">
        <v>15</v>
      </c>
      <c r="F432" s="7" t="s">
        <v>16</v>
      </c>
      <c r="G432" s="9">
        <v>0</v>
      </c>
      <c r="H432" s="10">
        <f>ROUND( D$432*G432,0 )</f>
        <v>0</v>
      </c>
    </row>
    <row r="433" spans="1:10">
      <c r="F433" s="7" t="s">
        <v>17</v>
      </c>
      <c r="G433" s="9">
        <v>0</v>
      </c>
      <c r="I433" s="10">
        <f>ROUND( D$432*G433,0 )</f>
        <v>0</v>
      </c>
    </row>
    <row r="434" spans="1:10">
      <c r="F434" s="7" t="s">
        <v>18</v>
      </c>
      <c r="G434" s="9">
        <v>0</v>
      </c>
      <c r="J434" s="10">
        <v>0</v>
      </c>
    </row>
    <row r="437" spans="1:10">
      <c r="C437" s="6" t="s">
        <v>203</v>
      </c>
    </row>
    <row r="438" spans="1:10">
      <c r="C438" s="6" t="s">
        <v>204</v>
      </c>
    </row>
    <row r="439" spans="1:10">
      <c r="C439" s="6" t="s">
        <v>205</v>
      </c>
    </row>
    <row r="440" spans="1:10">
      <c r="C440" s="6" t="s">
        <v>206</v>
      </c>
    </row>
    <row r="441" spans="1:10">
      <c r="A441" s="6">
        <v>3</v>
      </c>
      <c r="B441" s="7" t="s">
        <v>207</v>
      </c>
      <c r="C441" s="6"/>
      <c r="D441" s="10">
        <f>ROUND( 243,0 )</f>
        <v>243</v>
      </c>
      <c r="E441" s="6" t="s">
        <v>15</v>
      </c>
      <c r="F441" s="7" t="s">
        <v>16</v>
      </c>
      <c r="G441" s="9">
        <v>0</v>
      </c>
      <c r="H441" s="10">
        <f>ROUND( D$441*G441,0 )</f>
        <v>0</v>
      </c>
    </row>
    <row r="442" spans="1:10">
      <c r="F442" s="7" t="s">
        <v>17</v>
      </c>
      <c r="G442" s="9">
        <v>0</v>
      </c>
      <c r="I442" s="10">
        <f>ROUND( D$441*G442,0 )</f>
        <v>0</v>
      </c>
    </row>
    <row r="443" spans="1:10">
      <c r="F443" s="7" t="s">
        <v>18</v>
      </c>
      <c r="G443" s="9">
        <v>0</v>
      </c>
      <c r="J443" s="10">
        <v>0</v>
      </c>
    </row>
    <row r="446" spans="1:10">
      <c r="C446" s="6" t="s">
        <v>203</v>
      </c>
    </row>
    <row r="447" spans="1:10">
      <c r="C447" s="6" t="s">
        <v>204</v>
      </c>
    </row>
    <row r="448" spans="1:10">
      <c r="C448" s="6" t="s">
        <v>208</v>
      </c>
    </row>
    <row r="449" spans="1:10">
      <c r="A449" s="6">
        <v>4</v>
      </c>
      <c r="B449" s="7" t="s">
        <v>209</v>
      </c>
      <c r="C449" s="6"/>
      <c r="D449" s="10">
        <f>ROUND( 285,0 )</f>
        <v>285</v>
      </c>
      <c r="E449" s="6" t="s">
        <v>26</v>
      </c>
      <c r="F449" s="7" t="s">
        <v>16</v>
      </c>
      <c r="G449" s="9">
        <v>0</v>
      </c>
      <c r="H449" s="10">
        <f>ROUND( D$449*G449,0 )</f>
        <v>0</v>
      </c>
    </row>
    <row r="450" spans="1:10">
      <c r="F450" s="7" t="s">
        <v>17</v>
      </c>
      <c r="G450" s="9">
        <v>0</v>
      </c>
      <c r="I450" s="10">
        <f>ROUND( D$449*G450,0 )</f>
        <v>0</v>
      </c>
    </row>
    <row r="451" spans="1:10">
      <c r="F451" s="7" t="s">
        <v>18</v>
      </c>
      <c r="G451" s="9">
        <f>ROUND( 0,2 )</f>
        <v>0</v>
      </c>
      <c r="J451" s="10">
        <f>ROUND( D$449*G451,2 )</f>
        <v>0</v>
      </c>
    </row>
    <row r="454" spans="1:10">
      <c r="C454" s="6" t="s">
        <v>210</v>
      </c>
    </row>
    <row r="455" spans="1:10">
      <c r="C455" s="6" t="s">
        <v>211</v>
      </c>
    </row>
    <row r="456" spans="1:10">
      <c r="C456" s="6" t="s">
        <v>212</v>
      </c>
    </row>
    <row r="457" spans="1:10">
      <c r="C457" s="6" t="s">
        <v>213</v>
      </c>
    </row>
    <row r="458" spans="1:10">
      <c r="C458" s="6" t="s">
        <v>214</v>
      </c>
    </row>
    <row r="459" spans="1:10">
      <c r="A459" s="6">
        <v>5</v>
      </c>
      <c r="B459" s="7" t="s">
        <v>215</v>
      </c>
      <c r="C459" s="6"/>
      <c r="D459" s="10">
        <f>ROUND( 243,0 )</f>
        <v>243</v>
      </c>
      <c r="E459" s="6" t="s">
        <v>15</v>
      </c>
      <c r="F459" s="7" t="s">
        <v>16</v>
      </c>
      <c r="G459" s="9">
        <v>0</v>
      </c>
      <c r="H459" s="10">
        <f>ROUND( D$459*G459,0 )</f>
        <v>0</v>
      </c>
    </row>
    <row r="460" spans="1:10">
      <c r="F460" s="7" t="s">
        <v>17</v>
      </c>
      <c r="G460" s="9">
        <v>0</v>
      </c>
      <c r="I460" s="10">
        <f>ROUND( D$459*G460,0 )</f>
        <v>0</v>
      </c>
    </row>
    <row r="461" spans="1:10">
      <c r="F461" s="7" t="s">
        <v>18</v>
      </c>
      <c r="G461" s="9">
        <v>0</v>
      </c>
      <c r="J461" s="10">
        <f>ROUND( D$459*G461,2 )</f>
        <v>0</v>
      </c>
    </row>
    <row r="464" spans="1:10">
      <c r="C464" s="6" t="s">
        <v>216</v>
      </c>
    </row>
    <row r="465" spans="1:10">
      <c r="C465" s="6" t="s">
        <v>217</v>
      </c>
    </row>
    <row r="466" spans="1:10">
      <c r="C466" s="6" t="s">
        <v>218</v>
      </c>
    </row>
    <row r="467" spans="1:10">
      <c r="C467" s="6" t="s">
        <v>219</v>
      </c>
    </row>
    <row r="468" spans="1:10">
      <c r="C468" s="6" t="s">
        <v>220</v>
      </c>
    </row>
    <row r="469" spans="1:10">
      <c r="C469" s="6" t="s">
        <v>221</v>
      </c>
    </row>
    <row r="470" spans="1:10">
      <c r="A470" s="6">
        <v>6</v>
      </c>
      <c r="B470" s="7" t="s">
        <v>222</v>
      </c>
      <c r="C470" s="6"/>
      <c r="D470" s="10">
        <f>ROUND( 351,0 )</f>
        <v>351</v>
      </c>
      <c r="E470" s="6" t="s">
        <v>15</v>
      </c>
      <c r="F470" s="7" t="s">
        <v>16</v>
      </c>
      <c r="G470" s="9">
        <v>0</v>
      </c>
      <c r="H470" s="10">
        <f>ROUND( D$470*G470,0 )</f>
        <v>0</v>
      </c>
    </row>
    <row r="471" spans="1:10">
      <c r="F471" s="7" t="s">
        <v>17</v>
      </c>
      <c r="G471" s="9">
        <v>0</v>
      </c>
      <c r="I471" s="10">
        <f>ROUND( D$470*G471,0 )</f>
        <v>0</v>
      </c>
    </row>
    <row r="472" spans="1:10">
      <c r="F472" s="7" t="s">
        <v>18</v>
      </c>
      <c r="G472" s="9">
        <v>0</v>
      </c>
      <c r="J472" s="10">
        <f>ROUND( D$470*G472,2 )</f>
        <v>0</v>
      </c>
    </row>
    <row r="475" spans="1:10">
      <c r="C475" s="6" t="s">
        <v>210</v>
      </c>
    </row>
    <row r="476" spans="1:10">
      <c r="C476" s="6" t="s">
        <v>223</v>
      </c>
    </row>
    <row r="477" spans="1:10">
      <c r="C477" s="6" t="s">
        <v>224</v>
      </c>
    </row>
    <row r="478" spans="1:10">
      <c r="C478" s="6" t="s">
        <v>225</v>
      </c>
    </row>
    <row r="479" spans="1:10">
      <c r="A479" s="6">
        <v>7</v>
      </c>
      <c r="B479" s="7" t="s">
        <v>226</v>
      </c>
      <c r="C479" s="6"/>
      <c r="D479" s="10">
        <f>ROUND( 185,0 )</f>
        <v>185</v>
      </c>
      <c r="E479" s="6" t="s">
        <v>15</v>
      </c>
      <c r="F479" s="7" t="s">
        <v>16</v>
      </c>
      <c r="G479" s="9">
        <v>0</v>
      </c>
      <c r="H479" s="10">
        <f>ROUND( D$479*G479,0 )</f>
        <v>0</v>
      </c>
    </row>
    <row r="480" spans="1:10">
      <c r="F480" s="7" t="s">
        <v>17</v>
      </c>
      <c r="G480" s="9">
        <v>0</v>
      </c>
      <c r="I480" s="10">
        <f>ROUND( D$479*G480,0 )</f>
        <v>0</v>
      </c>
    </row>
    <row r="481" spans="1:10">
      <c r="F481" s="7" t="s">
        <v>18</v>
      </c>
      <c r="G481" s="9">
        <v>0</v>
      </c>
      <c r="J481" s="10">
        <f>ROUND( D$479*G481,2 )</f>
        <v>0</v>
      </c>
    </row>
    <row r="484" spans="1:10">
      <c r="C484" s="6" t="s">
        <v>227</v>
      </c>
    </row>
    <row r="485" spans="1:10">
      <c r="C485" s="6" t="s">
        <v>228</v>
      </c>
    </row>
    <row r="486" spans="1:10">
      <c r="C486" s="6" t="s">
        <v>229</v>
      </c>
    </row>
    <row r="487" spans="1:10">
      <c r="A487" s="6">
        <v>8</v>
      </c>
      <c r="B487" s="7" t="s">
        <v>230</v>
      </c>
      <c r="C487" s="6"/>
      <c r="D487" s="8">
        <f>ROUND( 11.08,2 )</f>
        <v>11.08</v>
      </c>
      <c r="E487" s="6" t="s">
        <v>15</v>
      </c>
      <c r="F487" s="7" t="s">
        <v>16</v>
      </c>
      <c r="G487" s="9">
        <v>0</v>
      </c>
      <c r="H487" s="10">
        <f>ROUND( D$487*G487,0 )</f>
        <v>0</v>
      </c>
    </row>
    <row r="488" spans="1:10">
      <c r="F488" s="7" t="s">
        <v>17</v>
      </c>
      <c r="G488" s="9">
        <v>0</v>
      </c>
      <c r="I488" s="10">
        <f>ROUND( D$487*G488,0 )</f>
        <v>0</v>
      </c>
    </row>
    <row r="489" spans="1:10">
      <c r="F489" s="7" t="s">
        <v>18</v>
      </c>
      <c r="G489" s="9">
        <v>0</v>
      </c>
      <c r="J489" s="10">
        <f>ROUND( D$487*G489,2 )</f>
        <v>0</v>
      </c>
    </row>
    <row r="492" spans="1:10">
      <c r="C492" s="6" t="s">
        <v>227</v>
      </c>
    </row>
    <row r="493" spans="1:10">
      <c r="C493" s="6" t="s">
        <v>228</v>
      </c>
    </row>
    <row r="494" spans="1:10">
      <c r="C494" s="6" t="s">
        <v>231</v>
      </c>
    </row>
    <row r="495" spans="1:10">
      <c r="A495" s="6">
        <v>9</v>
      </c>
      <c r="B495" s="7" t="s">
        <v>232</v>
      </c>
      <c r="C495" s="6"/>
      <c r="D495" s="8">
        <f>ROUND( 13.6,2 )</f>
        <v>13.6</v>
      </c>
      <c r="E495" s="6" t="s">
        <v>26</v>
      </c>
      <c r="F495" s="7" t="s">
        <v>16</v>
      </c>
      <c r="G495" s="9">
        <v>0</v>
      </c>
      <c r="H495" s="10">
        <f>ROUND( D$495*G495,0 )</f>
        <v>0</v>
      </c>
    </row>
    <row r="496" spans="1:10">
      <c r="F496" s="7" t="s">
        <v>17</v>
      </c>
      <c r="G496" s="9">
        <v>0</v>
      </c>
      <c r="I496" s="10">
        <f>ROUND( D$495*G496,0 )</f>
        <v>0</v>
      </c>
    </row>
    <row r="497" spans="1:10">
      <c r="F497" s="7" t="s">
        <v>18</v>
      </c>
      <c r="G497" s="9">
        <v>0</v>
      </c>
      <c r="J497" s="10">
        <f>ROUND( D$495*G497,2 )</f>
        <v>0</v>
      </c>
    </row>
    <row r="499" spans="1:10" ht="15.75" thickBot="1"/>
    <row r="500" spans="1:10" ht="15.75">
      <c r="A500" s="5"/>
      <c r="H500" s="12">
        <f>ROUND( SUM(H418:H499),0 )</f>
        <v>0</v>
      </c>
      <c r="I500" s="12">
        <f>ROUND( SUM(I418:I499),0 )</f>
        <v>0</v>
      </c>
      <c r="J500" s="12">
        <f>ROUND( SUM(J418:J499),2 )</f>
        <v>0</v>
      </c>
    </row>
    <row r="501" spans="1:10" ht="15.75">
      <c r="A501" s="5" t="s">
        <v>233</v>
      </c>
    </row>
    <row r="503" spans="1:10">
      <c r="C503" s="6" t="s">
        <v>638</v>
      </c>
    </row>
    <row r="504" spans="1:10">
      <c r="C504" s="6" t="s">
        <v>639</v>
      </c>
    </row>
    <row r="505" spans="1:10">
      <c r="A505" s="6">
        <v>1</v>
      </c>
      <c r="B505" s="14" t="s">
        <v>672</v>
      </c>
      <c r="C505" s="6"/>
      <c r="D505" s="10">
        <v>286</v>
      </c>
      <c r="E505" s="6" t="s">
        <v>15</v>
      </c>
      <c r="F505" s="7" t="s">
        <v>16</v>
      </c>
      <c r="G505" s="9">
        <v>0</v>
      </c>
      <c r="H505" s="10">
        <f>ROUND( D$505*G505,0 )</f>
        <v>0</v>
      </c>
    </row>
    <row r="506" spans="1:10">
      <c r="F506" s="7" t="s">
        <v>17</v>
      </c>
      <c r="G506" s="16">
        <v>0</v>
      </c>
      <c r="I506" s="10">
        <f>ROUND( D$505*G506,0 )</f>
        <v>0</v>
      </c>
    </row>
    <row r="507" spans="1:10">
      <c r="F507" s="7" t="s">
        <v>18</v>
      </c>
      <c r="G507" s="9">
        <v>0</v>
      </c>
      <c r="J507" s="10">
        <f>ROUND( D$517*G507,2 )</f>
        <v>0</v>
      </c>
    </row>
    <row r="510" spans="1:10">
      <c r="C510" s="6" t="s">
        <v>234</v>
      </c>
    </row>
    <row r="511" spans="1:10">
      <c r="C511" s="6" t="s">
        <v>235</v>
      </c>
    </row>
    <row r="512" spans="1:10">
      <c r="C512" s="6" t="s">
        <v>236</v>
      </c>
    </row>
    <row r="513" spans="1:10">
      <c r="C513" s="6" t="s">
        <v>237</v>
      </c>
    </row>
    <row r="514" spans="1:10">
      <c r="C514" s="6" t="s">
        <v>238</v>
      </c>
    </row>
    <row r="515" spans="1:10">
      <c r="C515" s="6" t="s">
        <v>239</v>
      </c>
    </row>
    <row r="516" spans="1:10">
      <c r="C516" s="6" t="s">
        <v>240</v>
      </c>
    </row>
    <row r="517" spans="1:10">
      <c r="A517" s="6">
        <v>2</v>
      </c>
      <c r="B517" s="7" t="s">
        <v>241</v>
      </c>
      <c r="C517" s="6"/>
      <c r="D517" s="10">
        <v>286</v>
      </c>
      <c r="E517" s="6" t="s">
        <v>15</v>
      </c>
      <c r="F517" s="7" t="s">
        <v>16</v>
      </c>
      <c r="G517" s="9">
        <v>0</v>
      </c>
      <c r="H517" s="10">
        <f>ROUND( D$517*G517,0 )</f>
        <v>0</v>
      </c>
    </row>
    <row r="518" spans="1:10">
      <c r="F518" s="7" t="s">
        <v>17</v>
      </c>
      <c r="G518" s="9">
        <v>0</v>
      </c>
      <c r="I518" s="10">
        <f>ROUND( D$517*G518,0 )</f>
        <v>0</v>
      </c>
    </row>
    <row r="519" spans="1:10">
      <c r="F519" s="7" t="s">
        <v>18</v>
      </c>
      <c r="G519" s="9">
        <v>0</v>
      </c>
      <c r="J519" s="10">
        <f>ROUND( D$517*G519,2 )</f>
        <v>0</v>
      </c>
    </row>
    <row r="523" spans="1:10">
      <c r="C523" s="6" t="s">
        <v>234</v>
      </c>
    </row>
    <row r="524" spans="1:10">
      <c r="C524" s="6" t="s">
        <v>242</v>
      </c>
    </row>
    <row r="525" spans="1:10">
      <c r="C525" s="6" t="s">
        <v>243</v>
      </c>
    </row>
    <row r="526" spans="1:10">
      <c r="C526" s="6" t="s">
        <v>244</v>
      </c>
    </row>
    <row r="527" spans="1:10">
      <c r="C527" s="6" t="s">
        <v>245</v>
      </c>
    </row>
    <row r="528" spans="1:10">
      <c r="A528" s="6">
        <v>3</v>
      </c>
      <c r="B528" s="7" t="s">
        <v>246</v>
      </c>
      <c r="C528" s="6"/>
      <c r="D528" s="10">
        <v>405</v>
      </c>
      <c r="E528" s="6" t="s">
        <v>15</v>
      </c>
      <c r="F528" s="7" t="s">
        <v>16</v>
      </c>
      <c r="G528" s="9">
        <v>0</v>
      </c>
      <c r="H528" s="10">
        <f>ROUND( D$528*G528,0 )</f>
        <v>0</v>
      </c>
    </row>
    <row r="529" spans="1:10">
      <c r="F529" s="7" t="s">
        <v>17</v>
      </c>
      <c r="G529" s="9">
        <v>0</v>
      </c>
      <c r="I529" s="10">
        <f>ROUND( D$528*G529,0 )</f>
        <v>0</v>
      </c>
    </row>
    <row r="530" spans="1:10">
      <c r="F530" s="7" t="s">
        <v>18</v>
      </c>
      <c r="G530" s="9">
        <v>0</v>
      </c>
      <c r="J530" s="10">
        <f>ROUND( D$528*G530,2 )</f>
        <v>0</v>
      </c>
    </row>
    <row r="531" spans="1:10" ht="15.75" thickBot="1"/>
    <row r="532" spans="1:10" ht="15.75">
      <c r="A532" s="5"/>
      <c r="H532" s="12">
        <f>ROUND( SUM(H502:H531),0 )</f>
        <v>0</v>
      </c>
      <c r="I532" s="12">
        <f>ROUND( SUM(I502:I531),0 )</f>
        <v>0</v>
      </c>
      <c r="J532" s="12">
        <f>ROUND( SUM(J502:J531),2 )</f>
        <v>0</v>
      </c>
    </row>
    <row r="533" spans="1:10" ht="15.75">
      <c r="A533" s="5" t="s">
        <v>247</v>
      </c>
    </row>
    <row r="535" spans="1:10">
      <c r="C535" s="6" t="s">
        <v>640</v>
      </c>
    </row>
    <row r="536" spans="1:10">
      <c r="C536" s="6" t="s">
        <v>641</v>
      </c>
    </row>
    <row r="537" spans="1:10">
      <c r="C537" s="6" t="s">
        <v>642</v>
      </c>
    </row>
    <row r="538" spans="1:10">
      <c r="C538" s="6" t="s">
        <v>643</v>
      </c>
    </row>
    <row r="539" spans="1:10">
      <c r="A539" s="6">
        <v>1</v>
      </c>
      <c r="B539" s="14" t="s">
        <v>674</v>
      </c>
      <c r="C539" s="6"/>
      <c r="D539" s="10">
        <v>87.5</v>
      </c>
      <c r="E539" s="6" t="s">
        <v>15</v>
      </c>
      <c r="F539" s="7" t="s">
        <v>16</v>
      </c>
      <c r="G539" s="16">
        <v>0</v>
      </c>
      <c r="H539" s="10">
        <f>ROUND( D$539*G539,0 )</f>
        <v>0</v>
      </c>
    </row>
    <row r="540" spans="1:10">
      <c r="F540" s="7" t="s">
        <v>17</v>
      </c>
      <c r="G540" s="16">
        <v>0</v>
      </c>
      <c r="I540" s="10">
        <f>ROUND( D$539*G540,0 )</f>
        <v>0</v>
      </c>
    </row>
    <row r="541" spans="1:10">
      <c r="F541" s="7" t="s">
        <v>18</v>
      </c>
      <c r="G541" s="9">
        <f>ROUND( 0,2 )</f>
        <v>0</v>
      </c>
      <c r="J541" s="10">
        <f>ROUND( D$556*G541,2 )</f>
        <v>0</v>
      </c>
    </row>
    <row r="542" spans="1:10">
      <c r="F542" s="7"/>
      <c r="G542" s="11"/>
      <c r="J542" s="8"/>
    </row>
    <row r="543" spans="1:10">
      <c r="C543" s="6" t="s">
        <v>644</v>
      </c>
    </row>
    <row r="544" spans="1:10">
      <c r="C544" s="6" t="s">
        <v>645</v>
      </c>
    </row>
    <row r="545" spans="1:10">
      <c r="C545" s="6" t="s">
        <v>646</v>
      </c>
    </row>
    <row r="546" spans="1:10">
      <c r="C546" s="6" t="s">
        <v>647</v>
      </c>
    </row>
    <row r="547" spans="1:10">
      <c r="A547" s="6">
        <v>2</v>
      </c>
      <c r="B547" s="14" t="s">
        <v>673</v>
      </c>
      <c r="C547" s="6"/>
      <c r="D547" s="10">
        <v>127.08</v>
      </c>
      <c r="E547" s="6" t="s">
        <v>15</v>
      </c>
      <c r="F547" s="7" t="s">
        <v>16</v>
      </c>
      <c r="G547" s="16">
        <v>0</v>
      </c>
      <c r="H547" s="10">
        <f>ROUND( D$547*G547,0 )</f>
        <v>0</v>
      </c>
    </row>
    <row r="548" spans="1:10">
      <c r="F548" s="7" t="s">
        <v>17</v>
      </c>
      <c r="G548" s="16">
        <v>0</v>
      </c>
      <c r="I548" s="10">
        <f>ROUND( D$547*G548,0 )</f>
        <v>0</v>
      </c>
    </row>
    <row r="549" spans="1:10">
      <c r="F549" s="7" t="s">
        <v>18</v>
      </c>
      <c r="G549" s="9">
        <f>ROUND( 0,2 )</f>
        <v>0</v>
      </c>
      <c r="J549" s="10">
        <f>ROUND( D$556*G549,2 )</f>
        <v>0</v>
      </c>
    </row>
    <row r="550" spans="1:10">
      <c r="F550" s="7"/>
      <c r="G550" s="11"/>
      <c r="J550" s="8"/>
    </row>
    <row r="551" spans="1:10">
      <c r="C551" s="6" t="s">
        <v>648</v>
      </c>
    </row>
    <row r="552" spans="1:10">
      <c r="C552" s="6" t="s">
        <v>649</v>
      </c>
    </row>
    <row r="553" spans="1:10">
      <c r="C553" s="6" t="s">
        <v>650</v>
      </c>
    </row>
    <row r="554" spans="1:10">
      <c r="C554" s="6" t="s">
        <v>651</v>
      </c>
    </row>
    <row r="555" spans="1:10">
      <c r="C555" s="6" t="s">
        <v>652</v>
      </c>
    </row>
    <row r="556" spans="1:10">
      <c r="A556" s="6">
        <v>3</v>
      </c>
      <c r="B556" s="14" t="s">
        <v>675</v>
      </c>
      <c r="C556" s="6"/>
      <c r="D556" s="10">
        <v>116</v>
      </c>
      <c r="E556" s="6" t="s">
        <v>15</v>
      </c>
      <c r="F556" s="7" t="s">
        <v>16</v>
      </c>
      <c r="G556" s="16">
        <v>0</v>
      </c>
      <c r="H556" s="10">
        <f>ROUND( D$556*G556,0 )</f>
        <v>0</v>
      </c>
    </row>
    <row r="557" spans="1:10">
      <c r="F557" s="7" t="s">
        <v>17</v>
      </c>
      <c r="G557" s="16">
        <v>0</v>
      </c>
      <c r="I557" s="10">
        <f>ROUND( D$556*G557,0 )</f>
        <v>0</v>
      </c>
    </row>
    <row r="558" spans="1:10">
      <c r="F558" s="7" t="s">
        <v>18</v>
      </c>
      <c r="G558" s="9">
        <f>ROUND( 0,2 )</f>
        <v>0</v>
      </c>
      <c r="J558" s="10">
        <f>ROUND( D$556*G558,2 )</f>
        <v>0</v>
      </c>
    </row>
    <row r="560" spans="1:10">
      <c r="C560" s="6" t="s">
        <v>648</v>
      </c>
    </row>
    <row r="561" spans="1:10">
      <c r="C561" s="6" t="s">
        <v>649</v>
      </c>
    </row>
    <row r="562" spans="1:10">
      <c r="C562" s="6" t="s">
        <v>653</v>
      </c>
    </row>
    <row r="563" spans="1:10">
      <c r="C563" s="6" t="s">
        <v>654</v>
      </c>
    </row>
    <row r="564" spans="1:10">
      <c r="C564" s="6" t="s">
        <v>652</v>
      </c>
    </row>
    <row r="565" spans="1:10">
      <c r="A565" s="6">
        <v>4</v>
      </c>
      <c r="B565" s="14" t="s">
        <v>676</v>
      </c>
      <c r="C565" s="6"/>
      <c r="D565" s="10">
        <v>14</v>
      </c>
      <c r="E565" s="6" t="s">
        <v>15</v>
      </c>
      <c r="F565" s="7" t="s">
        <v>16</v>
      </c>
      <c r="G565" s="16">
        <v>0</v>
      </c>
      <c r="H565" s="10">
        <f>ROUND( D$565*G565,0 )</f>
        <v>0</v>
      </c>
    </row>
    <row r="566" spans="1:10">
      <c r="F566" s="7" t="s">
        <v>17</v>
      </c>
      <c r="G566" s="16">
        <v>0</v>
      </c>
      <c r="I566" s="10">
        <f>ROUND( D$556*G566,0 )</f>
        <v>0</v>
      </c>
    </row>
    <row r="567" spans="1:10">
      <c r="F567" s="7" t="s">
        <v>18</v>
      </c>
      <c r="G567" s="9">
        <f>ROUND( 0,2 )</f>
        <v>0</v>
      </c>
      <c r="J567" s="10">
        <f>ROUND( D$556*G567,2 )</f>
        <v>0</v>
      </c>
    </row>
    <row r="568" spans="1:10">
      <c r="F568" s="7"/>
      <c r="G568" s="11"/>
      <c r="J568" s="8"/>
    </row>
    <row r="569" spans="1:10">
      <c r="C569" s="6" t="s">
        <v>248</v>
      </c>
    </row>
    <row r="570" spans="1:10">
      <c r="C570" s="6" t="s">
        <v>249</v>
      </c>
    </row>
    <row r="571" spans="1:10">
      <c r="C571" s="6" t="s">
        <v>250</v>
      </c>
    </row>
    <row r="572" spans="1:10">
      <c r="C572" s="6" t="s">
        <v>251</v>
      </c>
    </row>
    <row r="573" spans="1:10">
      <c r="C573" s="6" t="s">
        <v>252</v>
      </c>
    </row>
    <row r="574" spans="1:10">
      <c r="C574" s="6" t="s">
        <v>253</v>
      </c>
    </row>
    <row r="575" spans="1:10">
      <c r="C575" s="6" t="s">
        <v>254</v>
      </c>
    </row>
    <row r="576" spans="1:10">
      <c r="A576" s="6">
        <v>5</v>
      </c>
      <c r="B576" s="7" t="s">
        <v>255</v>
      </c>
      <c r="C576" s="6"/>
      <c r="D576" s="10">
        <f>ROUND( 174,0 )</f>
        <v>174</v>
      </c>
      <c r="E576" s="6" t="s">
        <v>15</v>
      </c>
      <c r="F576" s="7" t="s">
        <v>16</v>
      </c>
      <c r="G576" s="9">
        <v>0</v>
      </c>
      <c r="H576" s="10">
        <f>ROUND( D$556*G576,0 )</f>
        <v>0</v>
      </c>
    </row>
    <row r="577" spans="1:10">
      <c r="F577" s="7" t="s">
        <v>17</v>
      </c>
      <c r="G577" s="9">
        <v>0</v>
      </c>
      <c r="I577" s="10">
        <f>ROUND( D$556*G577,0 )</f>
        <v>0</v>
      </c>
    </row>
    <row r="578" spans="1:10">
      <c r="F578" s="7" t="s">
        <v>18</v>
      </c>
      <c r="G578" s="9">
        <f>ROUND( 0,2 )</f>
        <v>0</v>
      </c>
      <c r="J578" s="10">
        <f>ROUND( D$556*G578,2 )</f>
        <v>0</v>
      </c>
    </row>
    <row r="581" spans="1:10">
      <c r="C581" s="6" t="s">
        <v>248</v>
      </c>
    </row>
    <row r="582" spans="1:10">
      <c r="C582" s="6" t="s">
        <v>249</v>
      </c>
    </row>
    <row r="583" spans="1:10">
      <c r="C583" s="6" t="s">
        <v>250</v>
      </c>
    </row>
    <row r="584" spans="1:10">
      <c r="C584" s="6" t="s">
        <v>251</v>
      </c>
    </row>
    <row r="585" spans="1:10">
      <c r="C585" s="6" t="s">
        <v>256</v>
      </c>
    </row>
    <row r="586" spans="1:10">
      <c r="C586" s="6" t="s">
        <v>253</v>
      </c>
    </row>
    <row r="587" spans="1:10">
      <c r="C587" s="6" t="s">
        <v>257</v>
      </c>
    </row>
    <row r="588" spans="1:10">
      <c r="C588" s="6">
        <v>36407120</v>
      </c>
    </row>
    <row r="589" spans="1:10">
      <c r="A589" s="6">
        <v>6</v>
      </c>
      <c r="B589" s="7" t="s">
        <v>258</v>
      </c>
      <c r="C589" s="6"/>
      <c r="D589" s="8">
        <f>ROUND( 10.97,2 )</f>
        <v>10.97</v>
      </c>
      <c r="E589" s="6" t="s">
        <v>15</v>
      </c>
      <c r="F589" s="7" t="s">
        <v>16</v>
      </c>
      <c r="G589" s="9">
        <v>0</v>
      </c>
      <c r="H589" s="10">
        <f>ROUND( D$589*G589,0 )</f>
        <v>0</v>
      </c>
    </row>
    <row r="590" spans="1:10">
      <c r="F590" s="7" t="s">
        <v>17</v>
      </c>
      <c r="G590" s="9">
        <v>0</v>
      </c>
      <c r="I590" s="10">
        <f>ROUND( D$589*G590,0 )</f>
        <v>0</v>
      </c>
    </row>
    <row r="591" spans="1:10">
      <c r="F591" s="7" t="s">
        <v>18</v>
      </c>
      <c r="G591" s="9">
        <f>ROUND( 0,2 )</f>
        <v>0</v>
      </c>
      <c r="J591" s="10">
        <f>ROUND( D$589*G591,2 )</f>
        <v>0</v>
      </c>
    </row>
    <row r="594" spans="1:10">
      <c r="C594" s="6" t="s">
        <v>259</v>
      </c>
    </row>
    <row r="595" spans="1:10">
      <c r="C595" s="6" t="s">
        <v>260</v>
      </c>
    </row>
    <row r="596" spans="1:10">
      <c r="C596" s="6" t="s">
        <v>261</v>
      </c>
    </row>
    <row r="597" spans="1:10">
      <c r="C597" s="6" t="s">
        <v>262</v>
      </c>
    </row>
    <row r="598" spans="1:10">
      <c r="C598" s="6" t="s">
        <v>263</v>
      </c>
    </row>
    <row r="599" spans="1:10">
      <c r="C599" s="6" t="s">
        <v>264</v>
      </c>
    </row>
    <row r="600" spans="1:10">
      <c r="A600" s="6">
        <v>7</v>
      </c>
      <c r="B600" s="7" t="s">
        <v>265</v>
      </c>
      <c r="C600" s="6"/>
      <c r="D600" s="8">
        <f>ROUND( 10.99,2 )</f>
        <v>10.99</v>
      </c>
      <c r="E600" s="6" t="s">
        <v>15</v>
      </c>
      <c r="F600" s="7" t="s">
        <v>16</v>
      </c>
      <c r="G600" s="9">
        <v>0</v>
      </c>
      <c r="H600" s="10">
        <f>ROUND( D$600*G600,0 )</f>
        <v>0</v>
      </c>
    </row>
    <row r="601" spans="1:10">
      <c r="F601" s="7" t="s">
        <v>17</v>
      </c>
      <c r="G601" s="9">
        <v>0</v>
      </c>
      <c r="I601" s="10">
        <f>ROUND( D$600*G601,0 )</f>
        <v>0</v>
      </c>
    </row>
    <row r="602" spans="1:10">
      <c r="F602" s="7" t="s">
        <v>18</v>
      </c>
      <c r="G602" s="9">
        <v>0</v>
      </c>
      <c r="J602" s="10">
        <f>ROUND( D$600*G602,2 )</f>
        <v>0</v>
      </c>
    </row>
    <row r="603" spans="1:10" ht="15.75" thickBot="1"/>
    <row r="604" spans="1:10" ht="15.75">
      <c r="A604" s="5"/>
      <c r="H604" s="12">
        <f>ROUND( SUM(H534:H603),0 )</f>
        <v>0</v>
      </c>
      <c r="I604" s="12">
        <f>ROUND( SUM(I534:I603),0 )</f>
        <v>0</v>
      </c>
      <c r="J604" s="12">
        <f>ROUND( SUM(J534:J603),2 )</f>
        <v>0</v>
      </c>
    </row>
    <row r="605" spans="1:10" ht="15.75">
      <c r="A605" s="5" t="s">
        <v>276</v>
      </c>
    </row>
    <row r="607" spans="1:10">
      <c r="C607" s="6" t="s">
        <v>277</v>
      </c>
    </row>
    <row r="608" spans="1:10">
      <c r="C608" s="6" t="s">
        <v>278</v>
      </c>
    </row>
    <row r="609" spans="1:10">
      <c r="C609" s="6" t="s">
        <v>279</v>
      </c>
    </row>
    <row r="610" spans="1:10">
      <c r="C610" s="6" t="s">
        <v>280</v>
      </c>
    </row>
    <row r="611" spans="1:10">
      <c r="A611" s="6">
        <v>1</v>
      </c>
      <c r="B611" s="7" t="s">
        <v>281</v>
      </c>
      <c r="C611" s="6"/>
      <c r="D611" s="10">
        <f>ROUND( 243,0 )</f>
        <v>243</v>
      </c>
      <c r="E611" s="6" t="s">
        <v>15</v>
      </c>
      <c r="F611" s="7" t="s">
        <v>16</v>
      </c>
      <c r="G611" s="9">
        <v>0</v>
      </c>
      <c r="H611" s="10">
        <f>ROUND( D$611*G611,0 )</f>
        <v>0</v>
      </c>
    </row>
    <row r="612" spans="1:10">
      <c r="F612" s="7" t="s">
        <v>17</v>
      </c>
      <c r="G612" s="9">
        <v>0</v>
      </c>
      <c r="I612" s="10">
        <f>ROUND( D$611*G612,0 )</f>
        <v>0</v>
      </c>
    </row>
    <row r="613" spans="1:10">
      <c r="F613" s="7" t="s">
        <v>18</v>
      </c>
      <c r="G613" s="9">
        <v>0</v>
      </c>
      <c r="J613" s="10">
        <f>ROUND( D$611*G613,2 )</f>
        <v>0</v>
      </c>
    </row>
    <row r="616" spans="1:10">
      <c r="C616" s="6" t="s">
        <v>277</v>
      </c>
    </row>
    <row r="617" spans="1:10">
      <c r="C617" s="6" t="s">
        <v>282</v>
      </c>
    </row>
    <row r="618" spans="1:10">
      <c r="C618" s="6" t="s">
        <v>283</v>
      </c>
    </row>
    <row r="619" spans="1:10">
      <c r="C619" s="6" t="s">
        <v>284</v>
      </c>
    </row>
    <row r="620" spans="1:10">
      <c r="C620" s="6" t="s">
        <v>285</v>
      </c>
    </row>
    <row r="621" spans="1:10">
      <c r="A621" s="6">
        <v>2</v>
      </c>
      <c r="B621" s="7" t="s">
        <v>286</v>
      </c>
      <c r="C621" s="6"/>
      <c r="D621" s="8">
        <f>ROUND( 18.25,2 )</f>
        <v>18.25</v>
      </c>
      <c r="E621" s="6" t="s">
        <v>26</v>
      </c>
      <c r="F621" s="7" t="s">
        <v>16</v>
      </c>
      <c r="G621" s="9">
        <v>0</v>
      </c>
      <c r="H621" s="10">
        <f>ROUND( D$621*G621,0 )</f>
        <v>0</v>
      </c>
    </row>
    <row r="622" spans="1:10">
      <c r="F622" s="7" t="s">
        <v>17</v>
      </c>
      <c r="G622" s="9">
        <v>0</v>
      </c>
      <c r="I622" s="10">
        <f>ROUND( D$621*G622,0 )</f>
        <v>0</v>
      </c>
    </row>
    <row r="623" spans="1:10">
      <c r="F623" s="7" t="s">
        <v>18</v>
      </c>
      <c r="G623" s="9">
        <f>ROUND( 0,2 )</f>
        <v>0</v>
      </c>
      <c r="J623" s="10">
        <f>ROUND( D$621*G623,2 )</f>
        <v>0</v>
      </c>
    </row>
    <row r="626" spans="1:10">
      <c r="C626" s="6" t="s">
        <v>277</v>
      </c>
    </row>
    <row r="627" spans="1:10">
      <c r="C627" s="6" t="s">
        <v>282</v>
      </c>
    </row>
    <row r="628" spans="1:10">
      <c r="C628" s="6" t="s">
        <v>287</v>
      </c>
    </row>
    <row r="629" spans="1:10">
      <c r="C629" s="6" t="s">
        <v>288</v>
      </c>
    </row>
    <row r="630" spans="1:10">
      <c r="A630" s="6">
        <v>3</v>
      </c>
      <c r="B630" s="7" t="s">
        <v>289</v>
      </c>
      <c r="C630" s="6"/>
      <c r="D630" s="8">
        <f>ROUND( 40,2 )</f>
        <v>40</v>
      </c>
      <c r="E630" s="6" t="s">
        <v>61</v>
      </c>
      <c r="F630" s="7" t="s">
        <v>16</v>
      </c>
      <c r="G630" s="9">
        <v>0</v>
      </c>
      <c r="H630" s="10">
        <f>ROUND( D$630*G630,0 )</f>
        <v>0</v>
      </c>
    </row>
    <row r="631" spans="1:10">
      <c r="F631" s="7" t="s">
        <v>17</v>
      </c>
      <c r="G631" s="9">
        <v>0</v>
      </c>
      <c r="I631" s="10">
        <f>ROUND( D$630*G631,0 )</f>
        <v>0</v>
      </c>
    </row>
    <row r="632" spans="1:10">
      <c r="F632" s="7" t="s">
        <v>18</v>
      </c>
      <c r="G632" s="9">
        <v>0</v>
      </c>
      <c r="J632" s="10">
        <f>ROUND( D$630*G632,2 )</f>
        <v>0</v>
      </c>
    </row>
    <row r="635" spans="1:10">
      <c r="C635" s="6" t="s">
        <v>277</v>
      </c>
    </row>
    <row r="636" spans="1:10">
      <c r="C636" s="6" t="s">
        <v>282</v>
      </c>
    </row>
    <row r="637" spans="1:10">
      <c r="C637" s="6" t="s">
        <v>290</v>
      </c>
    </row>
    <row r="638" spans="1:10">
      <c r="C638" s="6" t="s">
        <v>291</v>
      </c>
    </row>
    <row r="639" spans="1:10">
      <c r="A639" s="6">
        <v>4</v>
      </c>
      <c r="B639" s="7" t="s">
        <v>292</v>
      </c>
      <c r="C639" s="6"/>
      <c r="D639" s="8">
        <f>ROUND( 36.5,2 )</f>
        <v>36.5</v>
      </c>
      <c r="E639" s="6" t="s">
        <v>26</v>
      </c>
      <c r="F639" s="7" t="s">
        <v>16</v>
      </c>
      <c r="G639" s="9">
        <v>0</v>
      </c>
      <c r="H639" s="10">
        <f>ROUND( D$639*G639,0 )</f>
        <v>0</v>
      </c>
    </row>
    <row r="640" spans="1:10">
      <c r="F640" s="7" t="s">
        <v>17</v>
      </c>
      <c r="G640" s="9">
        <v>0</v>
      </c>
      <c r="I640" s="10">
        <f>ROUND( D$639*G640,0 )</f>
        <v>0</v>
      </c>
    </row>
    <row r="641" spans="1:10">
      <c r="F641" s="7" t="s">
        <v>18</v>
      </c>
      <c r="G641" s="9">
        <v>0</v>
      </c>
      <c r="J641" s="10">
        <f>ROUND( D$639*G641,2 )</f>
        <v>0</v>
      </c>
    </row>
    <row r="644" spans="1:10">
      <c r="C644" s="6" t="s">
        <v>277</v>
      </c>
    </row>
    <row r="645" spans="1:10">
      <c r="C645" s="6" t="s">
        <v>282</v>
      </c>
    </row>
    <row r="646" spans="1:10">
      <c r="C646" s="6" t="s">
        <v>293</v>
      </c>
    </row>
    <row r="647" spans="1:10">
      <c r="C647" s="6" t="s">
        <v>294</v>
      </c>
    </row>
    <row r="648" spans="1:10">
      <c r="C648" s="6" t="s">
        <v>295</v>
      </c>
    </row>
    <row r="649" spans="1:10">
      <c r="A649" s="6">
        <v>5</v>
      </c>
      <c r="B649" s="7" t="s">
        <v>296</v>
      </c>
      <c r="C649" s="6"/>
      <c r="D649" s="8">
        <f>ROUND( 12,2 )</f>
        <v>12</v>
      </c>
      <c r="E649" s="6" t="s">
        <v>61</v>
      </c>
      <c r="F649" s="7" t="s">
        <v>16</v>
      </c>
      <c r="G649" s="9">
        <v>0</v>
      </c>
      <c r="H649" s="10">
        <f>ROUND( D$649*G649,0 )</f>
        <v>0</v>
      </c>
    </row>
    <row r="650" spans="1:10">
      <c r="F650" s="7" t="s">
        <v>17</v>
      </c>
      <c r="G650" s="9">
        <v>0</v>
      </c>
      <c r="I650" s="10">
        <f>ROUND( D$649*G650,0 )</f>
        <v>0</v>
      </c>
    </row>
    <row r="651" spans="1:10">
      <c r="F651" s="7" t="s">
        <v>18</v>
      </c>
      <c r="G651" s="9">
        <v>0</v>
      </c>
      <c r="J651" s="10">
        <f>ROUND( D$649*G651,2 )</f>
        <v>0</v>
      </c>
    </row>
    <row r="653" spans="1:10" ht="15.75" thickBot="1"/>
    <row r="654" spans="1:10" ht="15.75">
      <c r="A654" s="5"/>
      <c r="H654" s="12">
        <f>ROUND( SUM(H606:H653),0 )</f>
        <v>0</v>
      </c>
      <c r="I654" s="12">
        <f>ROUND( SUM(I606:I653),0 )</f>
        <v>0</v>
      </c>
      <c r="J654" s="12">
        <f>ROUND( SUM(J606:J653),2 )</f>
        <v>0</v>
      </c>
    </row>
    <row r="655" spans="1:10" ht="15.75">
      <c r="A655" s="5" t="s">
        <v>297</v>
      </c>
    </row>
    <row r="657" spans="1:10">
      <c r="F657" s="7"/>
      <c r="G657" s="11"/>
      <c r="J657" s="8"/>
    </row>
    <row r="658" spans="1:10">
      <c r="C658" s="6" t="s">
        <v>298</v>
      </c>
    </row>
    <row r="659" spans="1:10">
      <c r="C659" s="6" t="s">
        <v>299</v>
      </c>
    </row>
    <row r="660" spans="1:10">
      <c r="C660" s="6" t="s">
        <v>300</v>
      </c>
    </row>
    <row r="661" spans="1:10">
      <c r="C661" s="6" t="s">
        <v>301</v>
      </c>
    </row>
    <row r="662" spans="1:10">
      <c r="C662" s="6" t="s">
        <v>302</v>
      </c>
    </row>
    <row r="663" spans="1:10">
      <c r="C663" s="6" t="s">
        <v>303</v>
      </c>
    </row>
    <row r="664" spans="1:10">
      <c r="C664" s="6" t="s">
        <v>304</v>
      </c>
    </row>
    <row r="665" spans="1:10">
      <c r="A665" s="6">
        <v>1</v>
      </c>
      <c r="B665" s="7" t="s">
        <v>305</v>
      </c>
      <c r="C665" s="6"/>
      <c r="D665" s="10">
        <f>ROUND( 306,0 )</f>
        <v>306</v>
      </c>
      <c r="E665" s="6" t="s">
        <v>15</v>
      </c>
      <c r="F665" s="7" t="s">
        <v>16</v>
      </c>
      <c r="G665" s="9">
        <v>0</v>
      </c>
      <c r="H665" s="10">
        <f>ROUND( D$665*G665,0 )</f>
        <v>0</v>
      </c>
    </row>
    <row r="666" spans="1:10">
      <c r="F666" s="7" t="s">
        <v>17</v>
      </c>
      <c r="G666" s="9">
        <v>0</v>
      </c>
      <c r="I666" s="10">
        <f>ROUND( D$665*G666,0 )</f>
        <v>0</v>
      </c>
    </row>
    <row r="667" spans="1:10">
      <c r="F667" s="7" t="s">
        <v>18</v>
      </c>
      <c r="G667" s="9">
        <v>0</v>
      </c>
      <c r="J667" s="10">
        <f>ROUND( D$665*G667,2 )</f>
        <v>0</v>
      </c>
    </row>
    <row r="670" spans="1:10">
      <c r="C670" s="6" t="s">
        <v>298</v>
      </c>
    </row>
    <row r="671" spans="1:10">
      <c r="C671" s="6" t="s">
        <v>299</v>
      </c>
    </row>
    <row r="672" spans="1:10">
      <c r="C672" s="6" t="s">
        <v>300</v>
      </c>
    </row>
    <row r="673" spans="1:10">
      <c r="C673" s="6" t="s">
        <v>301</v>
      </c>
    </row>
    <row r="674" spans="1:10">
      <c r="C674" s="6" t="s">
        <v>306</v>
      </c>
    </row>
    <row r="675" spans="1:10">
      <c r="C675" s="6" t="s">
        <v>307</v>
      </c>
    </row>
    <row r="676" spans="1:10">
      <c r="C676" s="6" t="s">
        <v>308</v>
      </c>
    </row>
    <row r="677" spans="1:10">
      <c r="A677" s="6">
        <v>2</v>
      </c>
      <c r="B677" s="7" t="s">
        <v>309</v>
      </c>
      <c r="C677" s="6"/>
      <c r="D677" s="10">
        <f>ROUND( 306,0 )</f>
        <v>306</v>
      </c>
      <c r="E677" s="6" t="s">
        <v>15</v>
      </c>
      <c r="F677" s="7" t="s">
        <v>16</v>
      </c>
      <c r="G677" s="9">
        <v>0</v>
      </c>
      <c r="H677" s="10">
        <f>ROUND( D$677*G677,0 )</f>
        <v>0</v>
      </c>
    </row>
    <row r="678" spans="1:10">
      <c r="F678" s="7" t="s">
        <v>17</v>
      </c>
      <c r="G678" s="9">
        <v>0</v>
      </c>
      <c r="I678" s="10">
        <f>ROUND( D$677*G678,0 )</f>
        <v>0</v>
      </c>
    </row>
    <row r="679" spans="1:10">
      <c r="F679" s="7" t="s">
        <v>18</v>
      </c>
      <c r="G679" s="9">
        <f>ROUND( 0,2 )</f>
        <v>0</v>
      </c>
      <c r="J679" s="10">
        <f>ROUND( D$677*G679,2 )</f>
        <v>0</v>
      </c>
    </row>
    <row r="680" spans="1:10">
      <c r="F680" s="7"/>
      <c r="G680" s="9"/>
      <c r="J680" s="10"/>
    </row>
    <row r="682" spans="1:10">
      <c r="C682" s="6" t="s">
        <v>655</v>
      </c>
    </row>
    <row r="683" spans="1:10">
      <c r="C683" s="6" t="s">
        <v>657</v>
      </c>
    </row>
    <row r="684" spans="1:10">
      <c r="C684" s="6" t="s">
        <v>659</v>
      </c>
    </row>
    <row r="685" spans="1:10">
      <c r="C685" s="6" t="s">
        <v>660</v>
      </c>
    </row>
    <row r="686" spans="1:10">
      <c r="C686" s="6" t="s">
        <v>658</v>
      </c>
    </row>
    <row r="687" spans="1:10">
      <c r="C687" s="6" t="s">
        <v>656</v>
      </c>
    </row>
    <row r="688" spans="1:10">
      <c r="A688" s="6">
        <v>3</v>
      </c>
      <c r="B688" s="14" t="s">
        <v>677</v>
      </c>
      <c r="C688" s="6"/>
      <c r="D688" s="10">
        <v>5</v>
      </c>
      <c r="E688" s="6" t="s">
        <v>15</v>
      </c>
      <c r="F688" s="7" t="s">
        <v>16</v>
      </c>
      <c r="G688" s="16">
        <v>0</v>
      </c>
      <c r="H688" s="10">
        <f>ROUND( D$688*G688,0 )</f>
        <v>0</v>
      </c>
    </row>
    <row r="689" spans="1:10">
      <c r="F689" s="7" t="s">
        <v>17</v>
      </c>
      <c r="G689" s="16">
        <v>0</v>
      </c>
      <c r="I689" s="10">
        <f>ROUND( D$688*G689,0 )</f>
        <v>0</v>
      </c>
    </row>
    <row r="690" spans="1:10">
      <c r="F690" s="7" t="s">
        <v>18</v>
      </c>
      <c r="G690" s="9">
        <f>ROUND( 0,2 )</f>
        <v>0</v>
      </c>
      <c r="J690" s="10">
        <f>ROUND( D$665*G690,2 )</f>
        <v>0</v>
      </c>
    </row>
    <row r="691" spans="1:10">
      <c r="F691" s="7"/>
      <c r="G691" s="9"/>
      <c r="J691" s="10"/>
    </row>
    <row r="693" spans="1:10">
      <c r="C693" s="6" t="s">
        <v>310</v>
      </c>
    </row>
    <row r="694" spans="1:10">
      <c r="C694" s="6" t="s">
        <v>300</v>
      </c>
    </row>
    <row r="695" spans="1:10">
      <c r="C695" s="6" t="s">
        <v>311</v>
      </c>
    </row>
    <row r="696" spans="1:10">
      <c r="C696" s="6" t="s">
        <v>312</v>
      </c>
    </row>
    <row r="697" spans="1:10">
      <c r="C697" s="6" t="s">
        <v>313</v>
      </c>
    </row>
    <row r="698" spans="1:10">
      <c r="C698" s="6" t="s">
        <v>314</v>
      </c>
    </row>
    <row r="699" spans="1:10">
      <c r="C699" s="6" t="s">
        <v>315</v>
      </c>
    </row>
    <row r="700" spans="1:10">
      <c r="C700" s="6" t="s">
        <v>316</v>
      </c>
    </row>
    <row r="701" spans="1:10">
      <c r="C701" s="6" t="s">
        <v>317</v>
      </c>
    </row>
    <row r="702" spans="1:10">
      <c r="C702" s="6" t="s">
        <v>318</v>
      </c>
    </row>
    <row r="703" spans="1:10">
      <c r="A703" s="6">
        <v>4</v>
      </c>
      <c r="B703" s="7" t="s">
        <v>319</v>
      </c>
      <c r="C703" s="6"/>
      <c r="D703" s="8">
        <f>ROUND( 90.44,2 )</f>
        <v>90.44</v>
      </c>
      <c r="E703" s="6" t="s">
        <v>15</v>
      </c>
      <c r="F703" s="7" t="s">
        <v>16</v>
      </c>
      <c r="G703" s="9">
        <v>0</v>
      </c>
      <c r="H703" s="10">
        <f>ROUND( D$703*G703,0 )</f>
        <v>0</v>
      </c>
    </row>
    <row r="704" spans="1:10">
      <c r="F704" s="7" t="s">
        <v>17</v>
      </c>
      <c r="G704" s="9">
        <v>0</v>
      </c>
      <c r="I704" s="10">
        <f>ROUND( D$703*G704,0 )</f>
        <v>0</v>
      </c>
    </row>
    <row r="705" spans="1:10">
      <c r="F705" s="7" t="s">
        <v>18</v>
      </c>
      <c r="G705" s="9">
        <f>ROUND( 0,2 )</f>
        <v>0</v>
      </c>
      <c r="J705" s="10">
        <v>0</v>
      </c>
    </row>
    <row r="708" spans="1:10">
      <c r="C708" s="6" t="s">
        <v>320</v>
      </c>
    </row>
    <row r="709" spans="1:10">
      <c r="C709" s="6" t="s">
        <v>300</v>
      </c>
    </row>
    <row r="710" spans="1:10">
      <c r="C710" s="6" t="s">
        <v>312</v>
      </c>
    </row>
    <row r="711" spans="1:10">
      <c r="C711" s="6" t="s">
        <v>321</v>
      </c>
    </row>
    <row r="712" spans="1:10">
      <c r="C712" s="6" t="s">
        <v>322</v>
      </c>
    </row>
    <row r="713" spans="1:10">
      <c r="C713" s="6" t="s">
        <v>323</v>
      </c>
    </row>
    <row r="714" spans="1:10">
      <c r="C714" s="6" t="s">
        <v>315</v>
      </c>
    </row>
    <row r="715" spans="1:10">
      <c r="C715" s="6" t="s">
        <v>316</v>
      </c>
    </row>
    <row r="716" spans="1:10">
      <c r="C716" s="6" t="s">
        <v>317</v>
      </c>
    </row>
    <row r="717" spans="1:10">
      <c r="C717" s="6" t="s">
        <v>318</v>
      </c>
    </row>
    <row r="718" spans="1:10">
      <c r="A718" s="6">
        <v>5</v>
      </c>
      <c r="B718" s="7" t="s">
        <v>324</v>
      </c>
      <c r="C718" s="6"/>
      <c r="D718" s="8">
        <f>ROUND( 74.61,2 )</f>
        <v>74.61</v>
      </c>
      <c r="E718" s="6" t="s">
        <v>26</v>
      </c>
      <c r="F718" s="7" t="s">
        <v>16</v>
      </c>
      <c r="G718" s="9">
        <v>0</v>
      </c>
      <c r="H718" s="10">
        <f>ROUND( D$718*G718,0 )</f>
        <v>0</v>
      </c>
    </row>
    <row r="719" spans="1:10">
      <c r="F719" s="7" t="s">
        <v>17</v>
      </c>
      <c r="G719" s="9">
        <v>0</v>
      </c>
      <c r="I719" s="10">
        <f>ROUND( D$718*G719,0 )</f>
        <v>0</v>
      </c>
    </row>
    <row r="720" spans="1:10">
      <c r="F720" s="7" t="s">
        <v>18</v>
      </c>
      <c r="G720" s="9">
        <f>ROUND( 0,2 )</f>
        <v>0</v>
      </c>
      <c r="J720" s="10">
        <f>ROUND( D$718*G720,2 )</f>
        <v>0</v>
      </c>
    </row>
    <row r="723" spans="1:10">
      <c r="C723" s="6" t="s">
        <v>320</v>
      </c>
    </row>
    <row r="724" spans="1:10">
      <c r="C724" s="6" t="s">
        <v>300</v>
      </c>
    </row>
    <row r="725" spans="1:10">
      <c r="C725" s="6" t="s">
        <v>312</v>
      </c>
    </row>
    <row r="726" spans="1:10">
      <c r="C726" s="6" t="s">
        <v>325</v>
      </c>
    </row>
    <row r="727" spans="1:10">
      <c r="C727" s="6" t="s">
        <v>326</v>
      </c>
    </row>
    <row r="728" spans="1:10">
      <c r="C728" s="6" t="s">
        <v>323</v>
      </c>
    </row>
    <row r="729" spans="1:10">
      <c r="C729" s="6" t="s">
        <v>315</v>
      </c>
    </row>
    <row r="730" spans="1:10">
      <c r="C730" s="6" t="s">
        <v>316</v>
      </c>
    </row>
    <row r="731" spans="1:10">
      <c r="C731" s="6" t="s">
        <v>317</v>
      </c>
    </row>
    <row r="732" spans="1:10">
      <c r="C732" s="6" t="s">
        <v>318</v>
      </c>
    </row>
    <row r="733" spans="1:10">
      <c r="A733" s="6">
        <v>6</v>
      </c>
      <c r="B733" s="7" t="s">
        <v>327</v>
      </c>
      <c r="C733" s="6"/>
      <c r="D733" s="8">
        <f>ROUND( 19.66,2 )</f>
        <v>19.66</v>
      </c>
      <c r="E733" s="6" t="s">
        <v>26</v>
      </c>
      <c r="F733" s="7" t="s">
        <v>16</v>
      </c>
      <c r="G733" s="9">
        <v>0</v>
      </c>
      <c r="H733" s="10">
        <f>ROUND( D$733*G733,0 )</f>
        <v>0</v>
      </c>
    </row>
    <row r="734" spans="1:10">
      <c r="F734" s="7" t="s">
        <v>17</v>
      </c>
      <c r="G734" s="9">
        <v>0</v>
      </c>
      <c r="I734" s="10">
        <f>ROUND( D$733*G734,0 )</f>
        <v>0</v>
      </c>
    </row>
    <row r="735" spans="1:10">
      <c r="F735" s="7" t="s">
        <v>18</v>
      </c>
      <c r="G735" s="9">
        <f>ROUND( 0,2 )</f>
        <v>0</v>
      </c>
      <c r="J735" s="10">
        <f>ROUND( D$733*G735,2 )</f>
        <v>0</v>
      </c>
    </row>
    <row r="738" spans="1:10">
      <c r="C738" s="6" t="s">
        <v>328</v>
      </c>
    </row>
    <row r="739" spans="1:10">
      <c r="C739" s="6" t="s">
        <v>300</v>
      </c>
    </row>
    <row r="740" spans="1:10">
      <c r="C740" s="6" t="s">
        <v>329</v>
      </c>
    </row>
    <row r="741" spans="1:10">
      <c r="C741" s="6" t="s">
        <v>330</v>
      </c>
    </row>
    <row r="742" spans="1:10">
      <c r="C742" s="6" t="s">
        <v>312</v>
      </c>
    </row>
    <row r="743" spans="1:10">
      <c r="C743" s="6" t="s">
        <v>323</v>
      </c>
    </row>
    <row r="744" spans="1:10">
      <c r="C744" s="6" t="s">
        <v>315</v>
      </c>
    </row>
    <row r="745" spans="1:10">
      <c r="C745" s="6" t="s">
        <v>331</v>
      </c>
    </row>
    <row r="746" spans="1:10">
      <c r="C746" s="6" t="s">
        <v>332</v>
      </c>
    </row>
    <row r="747" spans="1:10">
      <c r="A747" s="6">
        <v>7</v>
      </c>
      <c r="B747" s="7" t="s">
        <v>333</v>
      </c>
      <c r="C747" s="6"/>
      <c r="D747" s="8">
        <f>ROUND( 15.4,2 )</f>
        <v>15.4</v>
      </c>
      <c r="E747" s="6" t="s">
        <v>26</v>
      </c>
      <c r="F747" s="7" t="s">
        <v>16</v>
      </c>
      <c r="G747" s="9">
        <v>0</v>
      </c>
      <c r="H747" s="10">
        <f>ROUND( D$747*G747,0 )</f>
        <v>0</v>
      </c>
    </row>
    <row r="748" spans="1:10">
      <c r="F748" s="7" t="s">
        <v>17</v>
      </c>
      <c r="G748" s="9">
        <v>0</v>
      </c>
      <c r="I748" s="10">
        <f>ROUND( D$747*G748,0 )</f>
        <v>0</v>
      </c>
    </row>
    <row r="749" spans="1:10">
      <c r="F749" s="7" t="s">
        <v>18</v>
      </c>
      <c r="G749" s="9">
        <v>0</v>
      </c>
      <c r="J749" s="10">
        <f>ROUND( D$747*G749,2 )</f>
        <v>0</v>
      </c>
    </row>
    <row r="752" spans="1:10">
      <c r="C752" s="6" t="s">
        <v>328</v>
      </c>
    </row>
    <row r="753" spans="1:10">
      <c r="C753" s="6" t="s">
        <v>300</v>
      </c>
    </row>
    <row r="754" spans="1:10">
      <c r="C754" s="6" t="s">
        <v>329</v>
      </c>
    </row>
    <row r="755" spans="1:10">
      <c r="C755" s="6" t="s">
        <v>334</v>
      </c>
    </row>
    <row r="756" spans="1:10">
      <c r="C756" s="6" t="s">
        <v>312</v>
      </c>
    </row>
    <row r="757" spans="1:10">
      <c r="C757" s="6" t="s">
        <v>323</v>
      </c>
    </row>
    <row r="758" spans="1:10">
      <c r="C758" s="6" t="s">
        <v>335</v>
      </c>
    </row>
    <row r="759" spans="1:10">
      <c r="C759" s="6" t="s">
        <v>336</v>
      </c>
    </row>
    <row r="760" spans="1:10">
      <c r="C760" s="6" t="s">
        <v>332</v>
      </c>
    </row>
    <row r="761" spans="1:10">
      <c r="A761" s="6">
        <v>8</v>
      </c>
      <c r="B761" s="7" t="s">
        <v>337</v>
      </c>
      <c r="C761" s="6"/>
      <c r="D761" s="8">
        <f>ROUND( 17.6,2 )</f>
        <v>17.600000000000001</v>
      </c>
      <c r="E761" s="6" t="s">
        <v>26</v>
      </c>
      <c r="F761" s="7" t="s">
        <v>16</v>
      </c>
      <c r="G761" s="9">
        <v>0</v>
      </c>
      <c r="H761" s="10">
        <f>ROUND( D$761*G761,0 )</f>
        <v>0</v>
      </c>
    </row>
    <row r="762" spans="1:10">
      <c r="F762" s="7" t="s">
        <v>17</v>
      </c>
      <c r="G762" s="9">
        <v>0</v>
      </c>
      <c r="I762" s="10">
        <f>ROUND( D$761*G762,0 )</f>
        <v>0</v>
      </c>
    </row>
    <row r="763" spans="1:10">
      <c r="F763" s="7" t="s">
        <v>18</v>
      </c>
      <c r="G763" s="9">
        <f>ROUND( 0,2 )</f>
        <v>0</v>
      </c>
      <c r="J763" s="10">
        <f>ROUND( D$761*G763,2 )</f>
        <v>0</v>
      </c>
    </row>
    <row r="766" spans="1:10">
      <c r="C766" s="6" t="s">
        <v>338</v>
      </c>
    </row>
    <row r="767" spans="1:10">
      <c r="C767" s="6" t="s">
        <v>339</v>
      </c>
    </row>
    <row r="768" spans="1:10">
      <c r="C768" s="6" t="s">
        <v>340</v>
      </c>
    </row>
    <row r="769" spans="1:10">
      <c r="C769" s="6" t="s">
        <v>341</v>
      </c>
    </row>
    <row r="770" spans="1:10">
      <c r="C770" s="6" t="s">
        <v>342</v>
      </c>
    </row>
    <row r="771" spans="1:10">
      <c r="A771" s="6">
        <v>9</v>
      </c>
      <c r="B771" s="7" t="s">
        <v>343</v>
      </c>
      <c r="C771" s="6"/>
      <c r="D771" s="8">
        <f>ROUND( 60.63,2 )</f>
        <v>60.63</v>
      </c>
      <c r="E771" s="6" t="s">
        <v>15</v>
      </c>
      <c r="F771" s="7" t="s">
        <v>16</v>
      </c>
      <c r="G771" s="9">
        <v>0</v>
      </c>
      <c r="H771" s="10">
        <f>ROUND( D$771*G771,0 )</f>
        <v>0</v>
      </c>
    </row>
    <row r="772" spans="1:10">
      <c r="F772" s="7" t="s">
        <v>17</v>
      </c>
      <c r="G772" s="9">
        <v>0</v>
      </c>
      <c r="I772" s="10">
        <f>ROUND( D$771*G772,0 )</f>
        <v>0</v>
      </c>
    </row>
    <row r="773" spans="1:10">
      <c r="F773" s="7" t="s">
        <v>18</v>
      </c>
      <c r="G773" s="9">
        <v>0</v>
      </c>
      <c r="J773" s="10">
        <f>ROUND( D$771*G773,2 )</f>
        <v>0</v>
      </c>
    </row>
    <row r="776" spans="1:10">
      <c r="C776" s="6" t="s">
        <v>338</v>
      </c>
    </row>
    <row r="777" spans="1:10">
      <c r="C777" s="6" t="s">
        <v>344</v>
      </c>
    </row>
    <row r="778" spans="1:10">
      <c r="C778" s="6" t="s">
        <v>345</v>
      </c>
    </row>
    <row r="779" spans="1:10">
      <c r="C779" s="6" t="s">
        <v>346</v>
      </c>
    </row>
    <row r="780" spans="1:10">
      <c r="A780" s="6">
        <v>10</v>
      </c>
      <c r="B780" s="7" t="s">
        <v>347</v>
      </c>
      <c r="C780" s="6"/>
      <c r="D780" s="8">
        <f>ROUND( 50.84,2 )</f>
        <v>50.84</v>
      </c>
      <c r="E780" s="6" t="s">
        <v>26</v>
      </c>
      <c r="F780" s="7" t="s">
        <v>16</v>
      </c>
      <c r="G780" s="9">
        <v>0</v>
      </c>
      <c r="H780" s="10">
        <f>ROUND( D$780*G780,0 )</f>
        <v>0</v>
      </c>
    </row>
    <row r="781" spans="1:10">
      <c r="F781" s="7" t="s">
        <v>17</v>
      </c>
      <c r="G781" s="9">
        <v>0</v>
      </c>
      <c r="I781" s="10">
        <f>ROUND( D$780*G781,0 )</f>
        <v>0</v>
      </c>
    </row>
    <row r="782" spans="1:10">
      <c r="F782" s="7" t="s">
        <v>18</v>
      </c>
      <c r="G782" s="9">
        <v>0</v>
      </c>
      <c r="J782" s="10">
        <f>ROUND( D$780*G782,2 )</f>
        <v>0</v>
      </c>
    </row>
    <row r="785" spans="1:10">
      <c r="C785" s="6" t="s">
        <v>338</v>
      </c>
    </row>
    <row r="786" spans="1:10">
      <c r="C786" s="6" t="s">
        <v>339</v>
      </c>
    </row>
    <row r="787" spans="1:10">
      <c r="C787" s="6" t="s">
        <v>348</v>
      </c>
    </row>
    <row r="788" spans="1:10">
      <c r="C788" s="6" t="s">
        <v>349</v>
      </c>
    </row>
    <row r="789" spans="1:10">
      <c r="C789" s="6" t="s">
        <v>350</v>
      </c>
    </row>
    <row r="790" spans="1:10">
      <c r="C790" s="6" t="s">
        <v>351</v>
      </c>
    </row>
    <row r="791" spans="1:10">
      <c r="A791" s="6">
        <v>11</v>
      </c>
      <c r="B791" s="7" t="s">
        <v>352</v>
      </c>
      <c r="C791" s="6"/>
      <c r="D791" s="8">
        <f>ROUND( 60.63,2 )</f>
        <v>60.63</v>
      </c>
      <c r="E791" s="6" t="s">
        <v>15</v>
      </c>
      <c r="F791" s="7" t="s">
        <v>16</v>
      </c>
      <c r="G791" s="9">
        <v>0</v>
      </c>
      <c r="H791" s="10">
        <f>ROUND( D$791*G791,0 )</f>
        <v>0</v>
      </c>
    </row>
    <row r="792" spans="1:10">
      <c r="F792" s="7" t="s">
        <v>17</v>
      </c>
      <c r="G792" s="9">
        <v>0</v>
      </c>
      <c r="I792" s="10">
        <f>ROUND( D$791*G792,2 )</f>
        <v>0</v>
      </c>
    </row>
    <row r="793" spans="1:10">
      <c r="F793" s="7" t="s">
        <v>18</v>
      </c>
      <c r="G793" s="9">
        <v>0</v>
      </c>
      <c r="J793" s="10">
        <f>ROUND( D$791*G793,2 )</f>
        <v>0</v>
      </c>
    </row>
    <row r="796" spans="1:10">
      <c r="C796" s="6" t="s">
        <v>338</v>
      </c>
    </row>
    <row r="797" spans="1:10">
      <c r="C797" s="6" t="s">
        <v>353</v>
      </c>
    </row>
    <row r="798" spans="1:10">
      <c r="C798" s="6" t="s">
        <v>354</v>
      </c>
    </row>
    <row r="799" spans="1:10">
      <c r="C799" s="6" t="s">
        <v>355</v>
      </c>
    </row>
    <row r="800" spans="1:10">
      <c r="C800" s="6" t="s">
        <v>356</v>
      </c>
    </row>
    <row r="801" spans="1:10">
      <c r="C801" s="6" t="s">
        <v>357</v>
      </c>
    </row>
    <row r="802" spans="1:10">
      <c r="A802" s="6">
        <v>12</v>
      </c>
      <c r="B802" s="7" t="s">
        <v>358</v>
      </c>
      <c r="C802" s="6"/>
      <c r="D802" s="10">
        <f>ROUND( 121,0 )</f>
        <v>121</v>
      </c>
      <c r="E802" s="6" t="s">
        <v>15</v>
      </c>
      <c r="F802" s="7" t="s">
        <v>16</v>
      </c>
      <c r="G802" s="9">
        <v>0</v>
      </c>
      <c r="H802" s="10">
        <f>ROUND( D$802*G802,0 )</f>
        <v>0</v>
      </c>
    </row>
    <row r="803" spans="1:10">
      <c r="F803" s="7" t="s">
        <v>17</v>
      </c>
      <c r="G803" s="9">
        <v>0</v>
      </c>
      <c r="I803" s="10">
        <f>ROUND( D$802*G803,0 )</f>
        <v>0</v>
      </c>
    </row>
    <row r="804" spans="1:10">
      <c r="F804" s="7" t="s">
        <v>18</v>
      </c>
      <c r="G804" s="9">
        <v>0</v>
      </c>
      <c r="H804" s="15"/>
      <c r="I804" s="15"/>
      <c r="J804" s="10">
        <f>ROUND( D$802*G804,2 )</f>
        <v>0</v>
      </c>
    </row>
    <row r="807" spans="1:10">
      <c r="C807" s="6" t="s">
        <v>338</v>
      </c>
    </row>
    <row r="808" spans="1:10">
      <c r="C808" s="6" t="s">
        <v>353</v>
      </c>
    </row>
    <row r="809" spans="1:10">
      <c r="C809" s="6" t="s">
        <v>354</v>
      </c>
    </row>
    <row r="810" spans="1:10">
      <c r="C810" s="6" t="s">
        <v>359</v>
      </c>
    </row>
    <row r="811" spans="1:10">
      <c r="C811" s="6" t="s">
        <v>360</v>
      </c>
    </row>
    <row r="812" spans="1:10">
      <c r="C812" s="6" t="s">
        <v>361</v>
      </c>
    </row>
    <row r="813" spans="1:10">
      <c r="C813" s="6" t="s">
        <v>362</v>
      </c>
    </row>
    <row r="814" spans="1:10">
      <c r="A814" s="6">
        <v>13</v>
      </c>
      <c r="B814" s="7" t="s">
        <v>363</v>
      </c>
      <c r="C814" s="6"/>
      <c r="D814" s="10">
        <f>ROUND( 121,0 )</f>
        <v>121</v>
      </c>
      <c r="E814" s="6" t="s">
        <v>15</v>
      </c>
      <c r="F814" s="7" t="s">
        <v>16</v>
      </c>
      <c r="G814" s="9">
        <v>0</v>
      </c>
      <c r="H814" s="10">
        <f>ROUND( D$814*G814,0 )</f>
        <v>0</v>
      </c>
    </row>
    <row r="815" spans="1:10">
      <c r="F815" s="7" t="s">
        <v>17</v>
      </c>
      <c r="G815" s="9">
        <f>ROUND( 0,2 )</f>
        <v>0</v>
      </c>
      <c r="H815" s="15"/>
      <c r="I815" s="10">
        <f>ROUND( D$814*G815,2 )</f>
        <v>0</v>
      </c>
      <c r="J815" s="15"/>
    </row>
    <row r="816" spans="1:10">
      <c r="F816" s="7" t="s">
        <v>18</v>
      </c>
      <c r="G816" s="9">
        <f>ROUND( 0,2 )</f>
        <v>0</v>
      </c>
      <c r="H816" s="15"/>
      <c r="I816" s="15"/>
      <c r="J816" s="10">
        <f>ROUND( D$814*G816,2 )</f>
        <v>0</v>
      </c>
    </row>
    <row r="817" spans="1:10">
      <c r="G817" s="15"/>
      <c r="H817" s="15"/>
      <c r="I817" s="15"/>
      <c r="J817" s="15"/>
    </row>
    <row r="818" spans="1:10">
      <c r="G818" s="15"/>
      <c r="H818" s="15"/>
      <c r="I818" s="15"/>
      <c r="J818" s="15"/>
    </row>
    <row r="819" spans="1:10">
      <c r="C819" s="6" t="s">
        <v>364</v>
      </c>
      <c r="G819" s="15"/>
      <c r="H819" s="15"/>
      <c r="I819" s="15"/>
      <c r="J819" s="15"/>
    </row>
    <row r="820" spans="1:10">
      <c r="C820" s="6" t="s">
        <v>300</v>
      </c>
      <c r="G820" s="15"/>
      <c r="H820" s="15"/>
      <c r="I820" s="15"/>
      <c r="J820" s="15"/>
    </row>
    <row r="821" spans="1:10">
      <c r="C821" s="6" t="s">
        <v>311</v>
      </c>
      <c r="G821" s="15"/>
      <c r="H821" s="15"/>
      <c r="I821" s="15"/>
      <c r="J821" s="15"/>
    </row>
    <row r="822" spans="1:10">
      <c r="C822" s="6" t="s">
        <v>365</v>
      </c>
      <c r="G822" s="15"/>
      <c r="H822" s="15"/>
      <c r="I822" s="15"/>
      <c r="J822" s="15"/>
    </row>
    <row r="823" spans="1:10">
      <c r="C823" s="6" t="s">
        <v>313</v>
      </c>
      <c r="G823" s="15"/>
      <c r="H823" s="15"/>
      <c r="I823" s="15"/>
      <c r="J823" s="15"/>
    </row>
    <row r="824" spans="1:10">
      <c r="C824" s="6" t="s">
        <v>366</v>
      </c>
      <c r="G824" s="15"/>
      <c r="H824" s="15"/>
      <c r="I824" s="15"/>
      <c r="J824" s="15"/>
    </row>
    <row r="825" spans="1:10">
      <c r="C825" s="6" t="s">
        <v>367</v>
      </c>
      <c r="G825" s="15"/>
      <c r="H825" s="15"/>
      <c r="I825" s="15"/>
      <c r="J825" s="15"/>
    </row>
    <row r="826" spans="1:10">
      <c r="C826" s="6" t="s">
        <v>368</v>
      </c>
      <c r="G826" s="15"/>
      <c r="H826" s="15"/>
      <c r="I826" s="15"/>
      <c r="J826" s="15"/>
    </row>
    <row r="827" spans="1:10">
      <c r="C827" s="6" t="s">
        <v>369</v>
      </c>
      <c r="G827" s="15"/>
      <c r="H827" s="15"/>
      <c r="I827" s="15"/>
      <c r="J827" s="15"/>
    </row>
    <row r="828" spans="1:10">
      <c r="C828" s="6"/>
      <c r="G828" s="15"/>
      <c r="H828" s="15"/>
      <c r="I828" s="15"/>
      <c r="J828" s="15"/>
    </row>
    <row r="829" spans="1:10">
      <c r="A829" s="6">
        <v>14</v>
      </c>
      <c r="B829" s="7" t="s">
        <v>370</v>
      </c>
      <c r="C829" s="6"/>
      <c r="D829" s="10">
        <f>ROUND( 150,0 )</f>
        <v>150</v>
      </c>
      <c r="E829" s="6" t="s">
        <v>15</v>
      </c>
      <c r="F829" s="7" t="s">
        <v>16</v>
      </c>
      <c r="G829" s="9">
        <v>0</v>
      </c>
      <c r="H829" s="10">
        <f>ROUND( D$829*G829,0 )</f>
        <v>0</v>
      </c>
      <c r="I829" s="15"/>
      <c r="J829" s="15"/>
    </row>
    <row r="830" spans="1:10">
      <c r="F830" s="7" t="s">
        <v>17</v>
      </c>
      <c r="G830" s="9">
        <v>0</v>
      </c>
      <c r="H830" s="15"/>
      <c r="I830" s="10">
        <f>ROUND( D$829*G830,0 )</f>
        <v>0</v>
      </c>
      <c r="J830" s="15"/>
    </row>
    <row r="831" spans="1:10">
      <c r="F831" s="7" t="s">
        <v>18</v>
      </c>
      <c r="G831" s="9">
        <v>0</v>
      </c>
      <c r="H831" s="15"/>
      <c r="I831" s="15"/>
      <c r="J831" s="10">
        <f>ROUND( D$829*G831,2 )</f>
        <v>0</v>
      </c>
    </row>
    <row r="832" spans="1:10">
      <c r="F832" s="7"/>
      <c r="G832" s="9"/>
      <c r="H832" s="15"/>
      <c r="I832" s="15"/>
      <c r="J832" s="10"/>
    </row>
    <row r="833" spans="1:10">
      <c r="C833" s="6" t="s">
        <v>661</v>
      </c>
      <c r="G833" s="15"/>
      <c r="H833" s="15"/>
      <c r="I833" s="15"/>
      <c r="J833" s="15"/>
    </row>
    <row r="834" spans="1:10">
      <c r="C834" s="6" t="s">
        <v>662</v>
      </c>
      <c r="G834" s="15"/>
      <c r="H834" s="15"/>
      <c r="I834" s="15"/>
      <c r="J834" s="15"/>
    </row>
    <row r="835" spans="1:10">
      <c r="C835" s="6" t="s">
        <v>663</v>
      </c>
      <c r="G835" s="15"/>
      <c r="H835" s="15"/>
      <c r="I835" s="15"/>
      <c r="J835" s="15"/>
    </row>
    <row r="836" spans="1:10">
      <c r="C836" s="6" t="s">
        <v>664</v>
      </c>
      <c r="G836" s="15"/>
      <c r="H836" s="15"/>
      <c r="I836" s="15"/>
      <c r="J836" s="15"/>
    </row>
    <row r="837" spans="1:10">
      <c r="C837" s="6" t="s">
        <v>665</v>
      </c>
      <c r="G837" s="15"/>
      <c r="H837" s="15"/>
      <c r="I837" s="15"/>
      <c r="J837" s="15"/>
    </row>
    <row r="838" spans="1:10">
      <c r="C838" s="6"/>
      <c r="G838" s="15"/>
      <c r="H838" s="15"/>
      <c r="I838" s="15"/>
      <c r="J838" s="15"/>
    </row>
    <row r="839" spans="1:10">
      <c r="A839" s="6">
        <v>15</v>
      </c>
      <c r="B839" s="2" t="s">
        <v>678</v>
      </c>
      <c r="C839" s="6"/>
      <c r="D839" s="10">
        <v>16</v>
      </c>
      <c r="E839" s="6" t="s">
        <v>26</v>
      </c>
      <c r="F839" s="7" t="s">
        <v>16</v>
      </c>
      <c r="G839" s="16">
        <v>0</v>
      </c>
      <c r="H839" s="10">
        <f>ROUND( D$839*G839,0 )</f>
        <v>0</v>
      </c>
      <c r="I839" s="15"/>
      <c r="J839" s="15"/>
    </row>
    <row r="840" spans="1:10">
      <c r="B840" s="18"/>
      <c r="F840" s="7" t="s">
        <v>17</v>
      </c>
      <c r="G840" s="16">
        <v>0</v>
      </c>
      <c r="H840" s="15"/>
      <c r="I840" s="10">
        <f>ROUND( D$839*G840,0 )</f>
        <v>0</v>
      </c>
      <c r="J840" s="15"/>
    </row>
    <row r="841" spans="1:10">
      <c r="B841" s="18"/>
      <c r="F841" s="7" t="s">
        <v>18</v>
      </c>
      <c r="G841" s="16">
        <v>0</v>
      </c>
      <c r="H841" s="15"/>
      <c r="I841" s="15"/>
      <c r="J841" s="10">
        <f>ROUND( D$829*G841,2 )</f>
        <v>0</v>
      </c>
    </row>
    <row r="842" spans="1:10">
      <c r="B842" s="18"/>
      <c r="G842" s="17"/>
      <c r="H842" s="15"/>
      <c r="I842" s="15"/>
      <c r="J842" s="15"/>
    </row>
    <row r="843" spans="1:10">
      <c r="B843" s="18"/>
      <c r="C843" s="6" t="s">
        <v>666</v>
      </c>
      <c r="G843" s="17"/>
      <c r="H843" s="15"/>
      <c r="I843" s="15"/>
      <c r="J843" s="15"/>
    </row>
    <row r="844" spans="1:10">
      <c r="B844" s="18"/>
      <c r="C844" s="6" t="s">
        <v>667</v>
      </c>
      <c r="G844" s="17"/>
      <c r="H844" s="15"/>
      <c r="I844" s="15"/>
      <c r="J844" s="15"/>
    </row>
    <row r="845" spans="1:10">
      <c r="B845" s="18"/>
      <c r="C845" s="6" t="s">
        <v>668</v>
      </c>
      <c r="G845" s="17"/>
      <c r="H845" s="15"/>
      <c r="I845" s="15"/>
      <c r="J845" s="15"/>
    </row>
    <row r="846" spans="1:10">
      <c r="A846" s="6">
        <v>16</v>
      </c>
      <c r="B846" s="2" t="s">
        <v>679</v>
      </c>
      <c r="C846" s="6"/>
      <c r="D846" s="10">
        <v>12</v>
      </c>
      <c r="E846" s="6" t="s">
        <v>26</v>
      </c>
      <c r="F846" s="7" t="s">
        <v>16</v>
      </c>
      <c r="G846" s="16">
        <v>0</v>
      </c>
      <c r="H846" s="10">
        <f>ROUND( D$846*G846,0 )</f>
        <v>0</v>
      </c>
      <c r="I846" s="15"/>
      <c r="J846" s="15"/>
    </row>
    <row r="847" spans="1:10">
      <c r="F847" s="7" t="s">
        <v>17</v>
      </c>
      <c r="G847" s="16">
        <v>0</v>
      </c>
      <c r="H847" s="15"/>
      <c r="I847" s="10">
        <f>ROUND( D$846*G847,0 )</f>
        <v>0</v>
      </c>
      <c r="J847" s="15"/>
    </row>
    <row r="848" spans="1:10">
      <c r="F848" s="7" t="s">
        <v>18</v>
      </c>
      <c r="G848" s="9">
        <f>ROUND( 0,2 )</f>
        <v>0</v>
      </c>
      <c r="H848" s="15"/>
      <c r="I848" s="15"/>
      <c r="J848" s="10">
        <f>ROUND( D$829*G848,2 )</f>
        <v>0</v>
      </c>
    </row>
    <row r="849" spans="1:10">
      <c r="G849" s="15"/>
      <c r="H849" s="15"/>
      <c r="I849" s="15"/>
      <c r="J849" s="15"/>
    </row>
    <row r="850" spans="1:10" ht="15.75" thickBot="1">
      <c r="G850" s="15"/>
      <c r="H850" s="15"/>
      <c r="I850" s="15"/>
      <c r="J850" s="15"/>
    </row>
    <row r="851" spans="1:10" ht="15.75">
      <c r="A851" s="5"/>
      <c r="G851" s="15"/>
      <c r="H851" s="12">
        <f>ROUND( SUM(H656:H850),0 )</f>
        <v>0</v>
      </c>
      <c r="I851" s="12">
        <f>ROUND( SUM(I656:I850),0 )</f>
        <v>0</v>
      </c>
      <c r="J851" s="12">
        <f>ROUND( SUM(J656:J850),2 )</f>
        <v>0</v>
      </c>
    </row>
    <row r="852" spans="1:10" ht="15.75">
      <c r="A852" s="5" t="s">
        <v>371</v>
      </c>
    </row>
    <row r="854" spans="1:10">
      <c r="C854" s="6" t="s">
        <v>372</v>
      </c>
    </row>
    <row r="855" spans="1:10">
      <c r="C855" s="6" t="s">
        <v>373</v>
      </c>
    </row>
    <row r="856" spans="1:10">
      <c r="C856" s="6" t="s">
        <v>374</v>
      </c>
    </row>
    <row r="857" spans="1:10">
      <c r="C857" s="6" t="s">
        <v>375</v>
      </c>
    </row>
    <row r="858" spans="1:10">
      <c r="C858" s="6" t="s">
        <v>376</v>
      </c>
    </row>
    <row r="859" spans="1:10">
      <c r="C859" s="6" t="s">
        <v>377</v>
      </c>
    </row>
    <row r="860" spans="1:10">
      <c r="A860" s="6">
        <v>1</v>
      </c>
      <c r="B860" s="7" t="s">
        <v>378</v>
      </c>
      <c r="C860" s="6"/>
      <c r="D860" s="8">
        <f>ROUND( 36.5,2 )</f>
        <v>36.5</v>
      </c>
      <c r="E860" s="6" t="s">
        <v>26</v>
      </c>
      <c r="F860" s="7" t="s">
        <v>16</v>
      </c>
      <c r="G860" s="9">
        <v>0</v>
      </c>
      <c r="H860" s="10">
        <f>ROUND( D$860*G860,0 )</f>
        <v>0</v>
      </c>
    </row>
    <row r="861" spans="1:10">
      <c r="F861" s="7" t="s">
        <v>17</v>
      </c>
      <c r="G861" s="9">
        <v>0</v>
      </c>
      <c r="I861" s="10">
        <f>ROUND( D$860*G861,0 )</f>
        <v>0</v>
      </c>
    </row>
    <row r="862" spans="1:10">
      <c r="F862" s="7" t="s">
        <v>18</v>
      </c>
      <c r="G862" s="9">
        <v>0</v>
      </c>
      <c r="H862" s="15"/>
      <c r="I862" s="15"/>
      <c r="J862" s="10">
        <f>ROUND( D$860*G862,2 )</f>
        <v>0</v>
      </c>
    </row>
    <row r="865" spans="1:10">
      <c r="C865" s="6" t="s">
        <v>379</v>
      </c>
    </row>
    <row r="866" spans="1:10">
      <c r="C866" s="6" t="s">
        <v>380</v>
      </c>
    </row>
    <row r="867" spans="1:10">
      <c r="C867" s="6" t="s">
        <v>381</v>
      </c>
    </row>
    <row r="868" spans="1:10">
      <c r="C868" s="6" t="s">
        <v>382</v>
      </c>
    </row>
    <row r="869" spans="1:10">
      <c r="A869" s="6">
        <v>2</v>
      </c>
      <c r="B869" s="7" t="s">
        <v>383</v>
      </c>
      <c r="C869" s="6"/>
      <c r="D869" s="8">
        <f>ROUND( 39.1,2 )</f>
        <v>39.1</v>
      </c>
      <c r="E869" s="6" t="s">
        <v>26</v>
      </c>
      <c r="F869" s="7" t="s">
        <v>16</v>
      </c>
      <c r="G869" s="9">
        <v>0</v>
      </c>
      <c r="H869" s="10">
        <f>ROUND( D$869*G869,0 )</f>
        <v>0</v>
      </c>
    </row>
    <row r="870" spans="1:10">
      <c r="F870" s="7" t="s">
        <v>17</v>
      </c>
      <c r="G870" s="9">
        <v>0</v>
      </c>
      <c r="H870" s="15"/>
      <c r="I870" s="10">
        <f>ROUND( D$869*G870,0 )</f>
        <v>0</v>
      </c>
      <c r="J870" s="15"/>
    </row>
    <row r="871" spans="1:10">
      <c r="F871" s="7" t="s">
        <v>18</v>
      </c>
      <c r="G871" s="9">
        <v>0</v>
      </c>
      <c r="H871" s="15"/>
      <c r="I871" s="15"/>
      <c r="J871" s="10">
        <f>ROUND( D$869*G871,2 )</f>
        <v>0</v>
      </c>
    </row>
    <row r="874" spans="1:10">
      <c r="C874" s="6" t="s">
        <v>384</v>
      </c>
    </row>
    <row r="875" spans="1:10">
      <c r="C875" s="6" t="s">
        <v>380</v>
      </c>
    </row>
    <row r="876" spans="1:10">
      <c r="C876" s="6" t="s">
        <v>385</v>
      </c>
    </row>
    <row r="877" spans="1:10">
      <c r="C877" s="6" t="s">
        <v>386</v>
      </c>
    </row>
    <row r="878" spans="1:10">
      <c r="A878" s="6">
        <v>3</v>
      </c>
      <c r="B878" s="7" t="s">
        <v>387</v>
      </c>
      <c r="C878" s="6"/>
      <c r="D878" s="8">
        <f>ROUND( 25,2 )</f>
        <v>25</v>
      </c>
      <c r="E878" s="6" t="s">
        <v>26</v>
      </c>
      <c r="F878" s="7" t="s">
        <v>16</v>
      </c>
      <c r="G878" s="9">
        <v>0</v>
      </c>
      <c r="H878" s="10">
        <f>ROUND( D$878*G878,0 )</f>
        <v>0</v>
      </c>
    </row>
    <row r="879" spans="1:10">
      <c r="F879" s="7" t="s">
        <v>17</v>
      </c>
      <c r="G879" s="9">
        <v>0</v>
      </c>
      <c r="I879" s="10">
        <f>ROUND( D$878*G879,0 )</f>
        <v>0</v>
      </c>
    </row>
    <row r="880" spans="1:10">
      <c r="F880" s="7" t="s">
        <v>18</v>
      </c>
      <c r="G880" s="9">
        <v>0</v>
      </c>
      <c r="H880" s="15"/>
      <c r="I880" s="15"/>
      <c r="J880" s="10">
        <f>ROUND( D$878*G880,2 )</f>
        <v>0</v>
      </c>
    </row>
    <row r="883" spans="1:10">
      <c r="C883" s="6" t="s">
        <v>388</v>
      </c>
    </row>
    <row r="884" spans="1:10">
      <c r="C884" s="6" t="s">
        <v>389</v>
      </c>
    </row>
    <row r="885" spans="1:10">
      <c r="C885" s="6" t="s">
        <v>390</v>
      </c>
    </row>
    <row r="886" spans="1:10">
      <c r="C886" s="6" t="s">
        <v>391</v>
      </c>
    </row>
    <row r="887" spans="1:10">
      <c r="C887" s="6" t="s">
        <v>392</v>
      </c>
    </row>
    <row r="888" spans="1:10">
      <c r="C888" s="6" t="s">
        <v>393</v>
      </c>
    </row>
    <row r="889" spans="1:10">
      <c r="A889" s="6">
        <v>4</v>
      </c>
      <c r="B889" s="7" t="s">
        <v>394</v>
      </c>
      <c r="C889" s="6"/>
      <c r="D889" s="8">
        <f>ROUND( 28.6,2 )</f>
        <v>28.6</v>
      </c>
      <c r="E889" s="6" t="s">
        <v>26</v>
      </c>
      <c r="F889" s="7" t="s">
        <v>16</v>
      </c>
      <c r="G889" s="9">
        <v>0</v>
      </c>
      <c r="H889" s="10">
        <f>ROUND( D$889*G889,0 )</f>
        <v>0</v>
      </c>
    </row>
    <row r="890" spans="1:10">
      <c r="F890" s="7" t="s">
        <v>17</v>
      </c>
      <c r="G890" s="9">
        <v>0</v>
      </c>
      <c r="I890" s="10">
        <f>ROUND( D$889*G890,0 )</f>
        <v>0</v>
      </c>
    </row>
    <row r="891" spans="1:10">
      <c r="F891" s="7" t="s">
        <v>18</v>
      </c>
      <c r="G891" s="9">
        <v>0</v>
      </c>
      <c r="H891" s="15"/>
      <c r="I891" s="15"/>
      <c r="J891" s="10">
        <f>ROUND( D$889*G891,2 )</f>
        <v>0</v>
      </c>
    </row>
    <row r="894" spans="1:10">
      <c r="C894" s="6" t="s">
        <v>395</v>
      </c>
    </row>
    <row r="895" spans="1:10">
      <c r="C895" s="6" t="s">
        <v>390</v>
      </c>
    </row>
    <row r="896" spans="1:10">
      <c r="C896" s="6" t="s">
        <v>391</v>
      </c>
    </row>
    <row r="897" spans="1:10">
      <c r="C897" s="6" t="s">
        <v>392</v>
      </c>
    </row>
    <row r="898" spans="1:10">
      <c r="C898" s="6" t="s">
        <v>393</v>
      </c>
    </row>
    <row r="899" spans="1:10">
      <c r="A899" s="6">
        <v>5</v>
      </c>
      <c r="B899" s="7" t="s">
        <v>396</v>
      </c>
      <c r="C899" s="6"/>
      <c r="D899" s="8">
        <f>ROUND( 26.64,2 )</f>
        <v>26.64</v>
      </c>
      <c r="E899" s="6" t="s">
        <v>26</v>
      </c>
      <c r="F899" s="7" t="s">
        <v>16</v>
      </c>
      <c r="G899" s="9">
        <v>0</v>
      </c>
      <c r="H899" s="10">
        <f>ROUND( D$899*G899,0 )</f>
        <v>0</v>
      </c>
    </row>
    <row r="900" spans="1:10">
      <c r="F900" s="7" t="s">
        <v>17</v>
      </c>
      <c r="G900" s="9">
        <v>0</v>
      </c>
      <c r="I900" s="10">
        <f>ROUND( D$899*G900,0 )</f>
        <v>0</v>
      </c>
    </row>
    <row r="901" spans="1:10">
      <c r="F901" s="7" t="s">
        <v>18</v>
      </c>
      <c r="G901" s="9">
        <v>0</v>
      </c>
      <c r="H901" s="15"/>
      <c r="I901" s="15"/>
      <c r="J901" s="10">
        <f>ROUND( D$899*G901,2 )</f>
        <v>0</v>
      </c>
    </row>
    <row r="904" spans="1:10">
      <c r="C904" s="6" t="s">
        <v>372</v>
      </c>
    </row>
    <row r="905" spans="1:10">
      <c r="C905" s="6" t="s">
        <v>373</v>
      </c>
    </row>
    <row r="906" spans="1:10">
      <c r="C906" s="6" t="s">
        <v>374</v>
      </c>
    </row>
    <row r="907" spans="1:10">
      <c r="C907" s="6" t="s">
        <v>397</v>
      </c>
    </row>
    <row r="908" spans="1:10">
      <c r="C908" s="6" t="s">
        <v>380</v>
      </c>
    </row>
    <row r="909" spans="1:10">
      <c r="C909" s="6" t="s">
        <v>398</v>
      </c>
    </row>
    <row r="910" spans="1:10">
      <c r="C910" s="6" t="s">
        <v>399</v>
      </c>
    </row>
    <row r="911" spans="1:10">
      <c r="A911" s="6">
        <v>6</v>
      </c>
      <c r="B911" s="7" t="s">
        <v>400</v>
      </c>
      <c r="C911" s="6"/>
      <c r="D911" s="8">
        <f>ROUND( 11.08,2 )</f>
        <v>11.08</v>
      </c>
      <c r="E911" s="6" t="s">
        <v>15</v>
      </c>
      <c r="F911" s="7" t="s">
        <v>16</v>
      </c>
      <c r="G911" s="9">
        <v>0</v>
      </c>
      <c r="H911" s="10">
        <f>ROUND( D$911*G911,0 )</f>
        <v>0</v>
      </c>
    </row>
    <row r="912" spans="1:10">
      <c r="F912" s="7" t="s">
        <v>17</v>
      </c>
      <c r="G912" s="9">
        <v>0</v>
      </c>
      <c r="I912" s="10">
        <f>ROUND( D$911*G912,0 )</f>
        <v>0</v>
      </c>
    </row>
    <row r="913" spans="1:10">
      <c r="F913" s="7" t="s">
        <v>18</v>
      </c>
      <c r="G913" s="9">
        <f>ROUND( 0,2 )</f>
        <v>0</v>
      </c>
      <c r="H913" s="15"/>
      <c r="I913" s="15"/>
      <c r="J913" s="10">
        <f>ROUND( D$911*G913,2 )</f>
        <v>0</v>
      </c>
    </row>
    <row r="914" spans="1:10">
      <c r="G914" s="15"/>
      <c r="H914" s="15"/>
      <c r="I914" s="15"/>
      <c r="J914" s="15"/>
    </row>
    <row r="915" spans="1:10">
      <c r="G915" s="15"/>
      <c r="H915" s="15"/>
      <c r="I915" s="15"/>
      <c r="J915" s="15"/>
    </row>
    <row r="916" spans="1:10">
      <c r="C916" s="6" t="s">
        <v>372</v>
      </c>
      <c r="G916" s="15"/>
      <c r="H916" s="15"/>
      <c r="I916" s="15"/>
      <c r="J916" s="15"/>
    </row>
    <row r="917" spans="1:10">
      <c r="C917" s="6" t="s">
        <v>373</v>
      </c>
      <c r="G917" s="15"/>
      <c r="H917" s="15"/>
      <c r="I917" s="15"/>
      <c r="J917" s="15"/>
    </row>
    <row r="918" spans="1:10">
      <c r="C918" s="6" t="s">
        <v>401</v>
      </c>
      <c r="G918" s="15"/>
      <c r="H918" s="15"/>
      <c r="I918" s="15"/>
      <c r="J918" s="15"/>
    </row>
    <row r="919" spans="1:10">
      <c r="C919" s="6" t="s">
        <v>402</v>
      </c>
      <c r="G919" s="15"/>
      <c r="H919" s="15"/>
      <c r="I919" s="15"/>
      <c r="J919" s="15"/>
    </row>
    <row r="920" spans="1:10">
      <c r="A920" s="6">
        <v>7</v>
      </c>
      <c r="B920" s="7" t="s">
        <v>403</v>
      </c>
      <c r="C920" s="6"/>
      <c r="D920" s="8">
        <f>ROUND( 11.08,2 )</f>
        <v>11.08</v>
      </c>
      <c r="E920" s="6" t="s">
        <v>15</v>
      </c>
      <c r="F920" s="7" t="s">
        <v>16</v>
      </c>
      <c r="G920" s="9">
        <v>0</v>
      </c>
      <c r="H920" s="10">
        <f>ROUND( D$920*G920,0 )</f>
        <v>0</v>
      </c>
      <c r="I920" s="15"/>
      <c r="J920" s="15"/>
    </row>
    <row r="921" spans="1:10">
      <c r="F921" s="7" t="s">
        <v>17</v>
      </c>
      <c r="G921" s="9">
        <v>0</v>
      </c>
      <c r="H921" s="15"/>
      <c r="I921" s="10">
        <f>ROUND( D$920*G921,0 )</f>
        <v>0</v>
      </c>
      <c r="J921" s="15"/>
    </row>
    <row r="922" spans="1:10">
      <c r="F922" s="7" t="s">
        <v>18</v>
      </c>
      <c r="G922" s="9">
        <f>ROUND( 0,2 )</f>
        <v>0</v>
      </c>
      <c r="H922" s="15"/>
      <c r="I922" s="15"/>
      <c r="J922" s="10">
        <f>ROUND( D$920*G922,2 )</f>
        <v>0</v>
      </c>
    </row>
    <row r="924" spans="1:10" ht="15.75" thickBot="1"/>
    <row r="925" spans="1:10" ht="15.75">
      <c r="A925" s="5"/>
      <c r="H925" s="12">
        <f>ROUND( SUM(H853:H924),0 )</f>
        <v>0</v>
      </c>
      <c r="I925" s="12">
        <f>ROUND( SUM(I853:I924),0 )</f>
        <v>0</v>
      </c>
      <c r="J925" s="12">
        <f>ROUND( SUM(J853:J924),2 )</f>
        <v>0</v>
      </c>
    </row>
    <row r="926" spans="1:10" ht="15.75">
      <c r="A926" s="5" t="s">
        <v>404</v>
      </c>
    </row>
    <row r="928" spans="1:10">
      <c r="C928" s="6" t="s">
        <v>405</v>
      </c>
    </row>
    <row r="929" spans="1:10">
      <c r="C929" s="6" t="s">
        <v>406</v>
      </c>
    </row>
    <row r="930" spans="1:10">
      <c r="A930" s="6">
        <v>1</v>
      </c>
      <c r="B930" s="7" t="s">
        <v>407</v>
      </c>
      <c r="C930" s="6"/>
      <c r="D930" s="8">
        <f>ROUND( 1,2 )</f>
        <v>1</v>
      </c>
      <c r="E930" s="6" t="s">
        <v>61</v>
      </c>
      <c r="F930" s="7" t="s">
        <v>16</v>
      </c>
      <c r="G930" s="9">
        <v>0</v>
      </c>
      <c r="H930" s="10">
        <f>ROUND( D$930*G930,0 )</f>
        <v>0</v>
      </c>
    </row>
    <row r="931" spans="1:10">
      <c r="F931" s="7" t="s">
        <v>17</v>
      </c>
      <c r="G931" s="9">
        <v>0</v>
      </c>
      <c r="I931" s="10">
        <f>ROUND( D$930*G931,0 )</f>
        <v>0</v>
      </c>
    </row>
    <row r="932" spans="1:10">
      <c r="F932" s="7" t="s">
        <v>18</v>
      </c>
      <c r="G932" s="9">
        <f>ROUND( 0,2 )</f>
        <v>0</v>
      </c>
      <c r="H932" s="15"/>
      <c r="I932" s="15"/>
      <c r="J932" s="10">
        <f>ROUND( D$930*G932,2 )</f>
        <v>0</v>
      </c>
    </row>
    <row r="935" spans="1:10">
      <c r="C935" s="6" t="s">
        <v>408</v>
      </c>
    </row>
    <row r="936" spans="1:10">
      <c r="C936" s="6" t="s">
        <v>406</v>
      </c>
    </row>
    <row r="937" spans="1:10">
      <c r="A937" s="6">
        <v>2</v>
      </c>
      <c r="B937" s="7" t="s">
        <v>409</v>
      </c>
      <c r="C937" s="6"/>
      <c r="D937" s="8">
        <f>ROUND( 2,2 )</f>
        <v>2</v>
      </c>
      <c r="E937" s="6" t="s">
        <v>61</v>
      </c>
      <c r="F937" s="7" t="s">
        <v>16</v>
      </c>
      <c r="G937" s="9">
        <v>0</v>
      </c>
      <c r="H937" s="10">
        <f>ROUND( D$937*G937,0 )</f>
        <v>0</v>
      </c>
    </row>
    <row r="938" spans="1:10">
      <c r="F938" s="7" t="s">
        <v>17</v>
      </c>
      <c r="G938" s="9">
        <v>0</v>
      </c>
      <c r="H938" s="15"/>
      <c r="I938" s="10">
        <f>ROUND( D$937*G938,0 )</f>
        <v>0</v>
      </c>
      <c r="J938" s="15"/>
    </row>
    <row r="939" spans="1:10">
      <c r="F939" s="7" t="s">
        <v>18</v>
      </c>
      <c r="G939" s="9">
        <f>ROUND( 0,2 )</f>
        <v>0</v>
      </c>
      <c r="H939" s="15"/>
      <c r="I939" s="15"/>
      <c r="J939" s="10">
        <f>ROUND( D$937*G939,2 )</f>
        <v>0</v>
      </c>
    </row>
    <row r="942" spans="1:10">
      <c r="C942" s="6" t="s">
        <v>410</v>
      </c>
    </row>
    <row r="943" spans="1:10">
      <c r="C943" s="6" t="s">
        <v>406</v>
      </c>
    </row>
    <row r="944" spans="1:10">
      <c r="A944" s="6">
        <v>3</v>
      </c>
      <c r="B944" s="7" t="s">
        <v>411</v>
      </c>
      <c r="C944" s="6"/>
      <c r="D944" s="8">
        <f>ROUND( 7,2 )</f>
        <v>7</v>
      </c>
      <c r="E944" s="6" t="s">
        <v>61</v>
      </c>
      <c r="F944" s="7" t="s">
        <v>16</v>
      </c>
      <c r="G944" s="9">
        <v>0</v>
      </c>
      <c r="H944" s="10">
        <f>ROUND( D$944*G944,0 )</f>
        <v>0</v>
      </c>
    </row>
    <row r="945" spans="1:10">
      <c r="F945" s="7" t="s">
        <v>17</v>
      </c>
      <c r="G945" s="9">
        <v>0</v>
      </c>
      <c r="I945" s="10">
        <f>ROUND( D$944*G945,0 )</f>
        <v>0</v>
      </c>
    </row>
    <row r="946" spans="1:10">
      <c r="F946" s="7" t="s">
        <v>18</v>
      </c>
      <c r="G946" s="9">
        <f>ROUND( 0,2 )</f>
        <v>0</v>
      </c>
      <c r="H946" s="15"/>
      <c r="I946" s="15"/>
      <c r="J946" s="10">
        <f>ROUND( D$944*G946,2 )</f>
        <v>0</v>
      </c>
    </row>
    <row r="947" spans="1:10">
      <c r="G947" s="15"/>
      <c r="H947" s="15"/>
      <c r="I947" s="15"/>
      <c r="J947" s="15"/>
    </row>
    <row r="949" spans="1:10">
      <c r="C949" s="6" t="s">
        <v>412</v>
      </c>
    </row>
    <row r="950" spans="1:10">
      <c r="C950" s="6" t="s">
        <v>406</v>
      </c>
    </row>
    <row r="951" spans="1:10">
      <c r="A951" s="6">
        <v>4</v>
      </c>
      <c r="B951" s="7" t="s">
        <v>413</v>
      </c>
      <c r="C951" s="6"/>
      <c r="D951" s="8">
        <f>ROUND( 2,2 )</f>
        <v>2</v>
      </c>
      <c r="E951" s="6" t="s">
        <v>61</v>
      </c>
      <c r="F951" s="7" t="s">
        <v>16</v>
      </c>
      <c r="G951" s="9">
        <v>0</v>
      </c>
      <c r="H951" s="10">
        <f>ROUND( D$951*G951,0 )</f>
        <v>0</v>
      </c>
    </row>
    <row r="952" spans="1:10">
      <c r="F952" s="7" t="s">
        <v>17</v>
      </c>
      <c r="G952" s="9">
        <v>0</v>
      </c>
      <c r="I952" s="10">
        <f>ROUND( D$951*G952,0 )</f>
        <v>0</v>
      </c>
    </row>
    <row r="953" spans="1:10">
      <c r="F953" s="7" t="s">
        <v>18</v>
      </c>
      <c r="G953" s="9">
        <f>ROUND( 0,2 )</f>
        <v>0</v>
      </c>
      <c r="H953" s="15"/>
      <c r="I953" s="15"/>
      <c r="J953" s="10">
        <f>ROUND( D$951*G953,2 )</f>
        <v>0</v>
      </c>
    </row>
    <row r="956" spans="1:10">
      <c r="C956" s="6" t="s">
        <v>414</v>
      </c>
    </row>
    <row r="957" spans="1:10">
      <c r="C957" s="6" t="s">
        <v>406</v>
      </c>
    </row>
    <row r="958" spans="1:10">
      <c r="A958" s="6">
        <v>5</v>
      </c>
      <c r="B958" s="7" t="s">
        <v>415</v>
      </c>
      <c r="C958" s="6"/>
      <c r="D958" s="8">
        <f>ROUND( 5,2 )</f>
        <v>5</v>
      </c>
      <c r="E958" s="6" t="s">
        <v>61</v>
      </c>
      <c r="F958" s="7" t="s">
        <v>16</v>
      </c>
      <c r="G958" s="9">
        <v>0</v>
      </c>
      <c r="H958" s="10">
        <f>ROUND( D$958*G958,0 )</f>
        <v>0</v>
      </c>
    </row>
    <row r="959" spans="1:10">
      <c r="F959" s="7" t="s">
        <v>17</v>
      </c>
      <c r="G959" s="9">
        <v>0</v>
      </c>
      <c r="I959" s="10">
        <f>ROUND( D$958*G959,0 )</f>
        <v>0</v>
      </c>
    </row>
    <row r="960" spans="1:10">
      <c r="F960" s="7" t="s">
        <v>18</v>
      </c>
      <c r="G960" s="9">
        <f>ROUND( 0,2 )</f>
        <v>0</v>
      </c>
      <c r="H960" s="15"/>
      <c r="I960" s="15"/>
      <c r="J960" s="10">
        <f>ROUND( D$958*G960,2 )</f>
        <v>0</v>
      </c>
    </row>
    <row r="963" spans="1:10">
      <c r="C963" s="6" t="s">
        <v>416</v>
      </c>
    </row>
    <row r="964" spans="1:10">
      <c r="C964" s="6" t="s">
        <v>406</v>
      </c>
    </row>
    <row r="965" spans="1:10">
      <c r="A965" s="6">
        <v>6</v>
      </c>
      <c r="B965" s="7" t="s">
        <v>417</v>
      </c>
      <c r="C965" s="6"/>
      <c r="D965" s="8">
        <f>ROUND( 1,2 )</f>
        <v>1</v>
      </c>
      <c r="E965" s="6" t="s">
        <v>61</v>
      </c>
      <c r="F965" s="7" t="s">
        <v>16</v>
      </c>
      <c r="G965" s="9">
        <v>0</v>
      </c>
      <c r="H965" s="10">
        <f>ROUND( D$965*G965,0 )</f>
        <v>0</v>
      </c>
    </row>
    <row r="966" spans="1:10">
      <c r="F966" s="7" t="s">
        <v>17</v>
      </c>
      <c r="G966" s="9">
        <v>0</v>
      </c>
      <c r="I966" s="10">
        <f>ROUND( D$965*G966,0 )</f>
        <v>0</v>
      </c>
    </row>
    <row r="967" spans="1:10">
      <c r="F967" s="7" t="s">
        <v>18</v>
      </c>
      <c r="G967" s="9">
        <f>ROUND( 0,2 )</f>
        <v>0</v>
      </c>
      <c r="H967" s="15"/>
      <c r="I967" s="15"/>
      <c r="J967" s="10">
        <f>ROUND( D$965*G967,2 )</f>
        <v>0</v>
      </c>
    </row>
    <row r="970" spans="1:10">
      <c r="C970" s="6" t="s">
        <v>418</v>
      </c>
    </row>
    <row r="971" spans="1:10">
      <c r="C971" s="6" t="s">
        <v>419</v>
      </c>
    </row>
    <row r="972" spans="1:10">
      <c r="C972" s="6" t="s">
        <v>420</v>
      </c>
    </row>
    <row r="973" spans="1:10">
      <c r="C973" s="6" t="s">
        <v>421</v>
      </c>
    </row>
    <row r="974" spans="1:10">
      <c r="C974" s="6" t="s">
        <v>422</v>
      </c>
    </row>
    <row r="975" spans="1:10">
      <c r="C975" s="6" t="s">
        <v>423</v>
      </c>
    </row>
    <row r="976" spans="1:10">
      <c r="C976" s="6" t="s">
        <v>424</v>
      </c>
    </row>
    <row r="977" spans="1:10">
      <c r="C977" s="6" t="s">
        <v>425</v>
      </c>
    </row>
    <row r="978" spans="1:10">
      <c r="C978" s="6" t="s">
        <v>426</v>
      </c>
    </row>
    <row r="979" spans="1:10">
      <c r="C979" s="6" t="s">
        <v>427</v>
      </c>
    </row>
    <row r="980" spans="1:10">
      <c r="C980" s="6" t="s">
        <v>428</v>
      </c>
    </row>
    <row r="981" spans="1:10">
      <c r="C981" s="6" t="s">
        <v>429</v>
      </c>
    </row>
    <row r="982" spans="1:10">
      <c r="C982" s="6" t="s">
        <v>430</v>
      </c>
    </row>
    <row r="983" spans="1:10">
      <c r="C983" s="6" t="s">
        <v>431</v>
      </c>
    </row>
    <row r="984" spans="1:10">
      <c r="C984" s="6" t="s">
        <v>432</v>
      </c>
    </row>
    <row r="985" spans="1:10">
      <c r="C985" s="6" t="s">
        <v>433</v>
      </c>
    </row>
    <row r="986" spans="1:10">
      <c r="C986" s="6" t="s">
        <v>434</v>
      </c>
    </row>
    <row r="987" spans="1:10">
      <c r="A987" s="6">
        <v>7</v>
      </c>
      <c r="B987" s="7" t="s">
        <v>435</v>
      </c>
      <c r="C987" s="6"/>
      <c r="D987" s="8">
        <f>ROUND( 6,2 )</f>
        <v>6</v>
      </c>
      <c r="E987" s="6" t="s">
        <v>61</v>
      </c>
      <c r="F987" s="7" t="s">
        <v>16</v>
      </c>
      <c r="G987" s="9">
        <v>0</v>
      </c>
      <c r="H987" s="10">
        <f>ROUND( D$987*G987,0 )</f>
        <v>0</v>
      </c>
    </row>
    <row r="988" spans="1:10">
      <c r="F988" s="7" t="s">
        <v>17</v>
      </c>
      <c r="G988" s="9">
        <v>0</v>
      </c>
      <c r="H988" s="15"/>
      <c r="I988" s="10">
        <f>ROUND( D$987*G988,0 )</f>
        <v>0</v>
      </c>
      <c r="J988" s="15"/>
    </row>
    <row r="989" spans="1:10">
      <c r="F989" s="7" t="s">
        <v>18</v>
      </c>
      <c r="G989" s="9">
        <v>0</v>
      </c>
      <c r="H989" s="15"/>
      <c r="I989" s="15"/>
      <c r="J989" s="10">
        <f>ROUND( D$987*G989,2 )</f>
        <v>0</v>
      </c>
    </row>
    <row r="992" spans="1:10">
      <c r="C992" s="6" t="s">
        <v>418</v>
      </c>
    </row>
    <row r="993" spans="1:10">
      <c r="C993" s="6" t="s">
        <v>436</v>
      </c>
    </row>
    <row r="994" spans="1:10">
      <c r="C994" s="6" t="s">
        <v>437</v>
      </c>
    </row>
    <row r="995" spans="1:10">
      <c r="C995" s="6" t="s">
        <v>438</v>
      </c>
    </row>
    <row r="996" spans="1:10">
      <c r="C996" s="6" t="s">
        <v>439</v>
      </c>
    </row>
    <row r="997" spans="1:10">
      <c r="C997" s="6" t="s">
        <v>440</v>
      </c>
    </row>
    <row r="998" spans="1:10">
      <c r="A998" s="6">
        <v>8</v>
      </c>
      <c r="B998" s="7" t="s">
        <v>441</v>
      </c>
      <c r="C998" s="6"/>
      <c r="D998" s="8">
        <f>ROUND( 6,2 )</f>
        <v>6</v>
      </c>
      <c r="E998" s="6" t="s">
        <v>61</v>
      </c>
      <c r="F998" s="7" t="s">
        <v>16</v>
      </c>
      <c r="G998" s="9">
        <v>0</v>
      </c>
      <c r="H998" s="10">
        <f>ROUND( D$998*G998,0 )</f>
        <v>0</v>
      </c>
    </row>
    <row r="999" spans="1:10">
      <c r="F999" s="7" t="s">
        <v>17</v>
      </c>
      <c r="G999" s="9">
        <v>0</v>
      </c>
      <c r="I999" s="10">
        <f>ROUND( D$998*G999,0 )</f>
        <v>0</v>
      </c>
    </row>
    <row r="1000" spans="1:10">
      <c r="F1000" s="7" t="s">
        <v>18</v>
      </c>
      <c r="G1000" s="9">
        <f>ROUND( 0,2 )</f>
        <v>0</v>
      </c>
      <c r="H1000" s="15"/>
      <c r="I1000" s="15"/>
      <c r="J1000" s="10">
        <f>ROUND( D$998*G1000,2 )</f>
        <v>0</v>
      </c>
    </row>
    <row r="1003" spans="1:10">
      <c r="C1003" s="6" t="s">
        <v>442</v>
      </c>
    </row>
    <row r="1004" spans="1:10">
      <c r="C1004" s="6" t="s">
        <v>443</v>
      </c>
    </row>
    <row r="1005" spans="1:10">
      <c r="C1005" s="6" t="s">
        <v>444</v>
      </c>
    </row>
    <row r="1006" spans="1:10">
      <c r="C1006" s="6" t="s">
        <v>445</v>
      </c>
    </row>
    <row r="1007" spans="1:10">
      <c r="C1007" s="6" t="s">
        <v>446</v>
      </c>
    </row>
    <row r="1008" spans="1:10">
      <c r="A1008" s="6">
        <v>9</v>
      </c>
      <c r="B1008" s="7" t="s">
        <v>447</v>
      </c>
      <c r="C1008" s="6"/>
      <c r="D1008" s="8">
        <f>ROUND( 6,2 )</f>
        <v>6</v>
      </c>
      <c r="E1008" s="6" t="s">
        <v>61</v>
      </c>
      <c r="F1008" s="7" t="s">
        <v>16</v>
      </c>
      <c r="G1008" s="9">
        <v>0</v>
      </c>
      <c r="H1008" s="10">
        <f>ROUND( D$1008*G1008,0 )</f>
        <v>0</v>
      </c>
    </row>
    <row r="1009" spans="3:10">
      <c r="F1009" s="7" t="s">
        <v>17</v>
      </c>
      <c r="G1009" s="9">
        <v>0</v>
      </c>
      <c r="I1009" s="10">
        <f>ROUND( D$1008*G1009,0 )</f>
        <v>0</v>
      </c>
    </row>
    <row r="1010" spans="3:10">
      <c r="F1010" s="7" t="s">
        <v>18</v>
      </c>
      <c r="G1010" s="9">
        <v>0</v>
      </c>
      <c r="H1010" s="15"/>
      <c r="I1010" s="15"/>
      <c r="J1010" s="10">
        <f>ROUND( D$1008*G1010,2 )</f>
        <v>0</v>
      </c>
    </row>
    <row r="1013" spans="3:10">
      <c r="C1013" s="6" t="s">
        <v>418</v>
      </c>
    </row>
    <row r="1014" spans="3:10">
      <c r="C1014" s="6" t="s">
        <v>419</v>
      </c>
    </row>
    <row r="1015" spans="3:10">
      <c r="C1015" s="6" t="s">
        <v>420</v>
      </c>
    </row>
    <row r="1016" spans="3:10">
      <c r="C1016" s="6" t="s">
        <v>421</v>
      </c>
    </row>
    <row r="1017" spans="3:10">
      <c r="C1017" s="6" t="s">
        <v>422</v>
      </c>
    </row>
    <row r="1018" spans="3:10">
      <c r="C1018" s="6" t="s">
        <v>423</v>
      </c>
    </row>
    <row r="1019" spans="3:10">
      <c r="C1019" s="6" t="s">
        <v>448</v>
      </c>
    </row>
    <row r="1020" spans="3:10">
      <c r="C1020" s="6" t="s">
        <v>425</v>
      </c>
    </row>
    <row r="1021" spans="3:10">
      <c r="C1021" s="6" t="s">
        <v>449</v>
      </c>
    </row>
    <row r="1022" spans="3:10">
      <c r="C1022" s="6" t="s">
        <v>450</v>
      </c>
    </row>
    <row r="1023" spans="3:10">
      <c r="C1023" s="6" t="s">
        <v>451</v>
      </c>
    </row>
    <row r="1024" spans="3:10">
      <c r="C1024" s="6" t="s">
        <v>452</v>
      </c>
    </row>
    <row r="1025" spans="1:10">
      <c r="C1025" s="6" t="s">
        <v>453</v>
      </c>
    </row>
    <row r="1026" spans="1:10">
      <c r="C1026" s="6" t="s">
        <v>454</v>
      </c>
    </row>
    <row r="1027" spans="1:10">
      <c r="C1027" s="6" t="s">
        <v>455</v>
      </c>
    </row>
    <row r="1028" spans="1:10">
      <c r="C1028" s="6" t="s">
        <v>456</v>
      </c>
    </row>
    <row r="1029" spans="1:10">
      <c r="C1029" s="6" t="s">
        <v>457</v>
      </c>
    </row>
    <row r="1030" spans="1:10">
      <c r="A1030" s="6">
        <v>10</v>
      </c>
      <c r="B1030" s="7" t="s">
        <v>458</v>
      </c>
      <c r="C1030" s="6"/>
      <c r="D1030" s="8">
        <f>ROUND( 1,2 )</f>
        <v>1</v>
      </c>
      <c r="E1030" s="6" t="s">
        <v>61</v>
      </c>
      <c r="F1030" s="7" t="s">
        <v>16</v>
      </c>
      <c r="G1030" s="9">
        <v>0</v>
      </c>
      <c r="H1030" s="10">
        <f>ROUND( D$1030*G1030,0 )</f>
        <v>0</v>
      </c>
    </row>
    <row r="1031" spans="1:10">
      <c r="F1031" s="7" t="s">
        <v>17</v>
      </c>
      <c r="G1031" s="9">
        <v>0</v>
      </c>
      <c r="I1031" s="10">
        <f>ROUND( D$1030*G1031,0 )</f>
        <v>0</v>
      </c>
    </row>
    <row r="1032" spans="1:10">
      <c r="F1032" s="7" t="s">
        <v>18</v>
      </c>
      <c r="G1032" s="9">
        <f>ROUND( 0,2 )</f>
        <v>0</v>
      </c>
      <c r="H1032" s="15"/>
      <c r="I1032" s="15"/>
      <c r="J1032" s="10">
        <f>ROUND( D$1030*G1032,2 )</f>
        <v>0</v>
      </c>
    </row>
    <row r="1035" spans="1:10">
      <c r="C1035" s="6" t="s">
        <v>418</v>
      </c>
    </row>
    <row r="1036" spans="1:10">
      <c r="C1036" s="6" t="s">
        <v>436</v>
      </c>
    </row>
    <row r="1037" spans="1:10">
      <c r="C1037" s="6" t="s">
        <v>437</v>
      </c>
    </row>
    <row r="1038" spans="1:10">
      <c r="C1038" s="6" t="s">
        <v>459</v>
      </c>
    </row>
    <row r="1039" spans="1:10">
      <c r="C1039" s="6" t="s">
        <v>460</v>
      </c>
    </row>
    <row r="1040" spans="1:10">
      <c r="C1040" s="6" t="s">
        <v>461</v>
      </c>
    </row>
    <row r="1041" spans="1:10">
      <c r="A1041" s="6">
        <v>11</v>
      </c>
      <c r="B1041" s="7" t="s">
        <v>462</v>
      </c>
      <c r="C1041" s="6"/>
      <c r="D1041" s="8">
        <f>ROUND( 1,2 )</f>
        <v>1</v>
      </c>
      <c r="E1041" s="6" t="s">
        <v>61</v>
      </c>
      <c r="F1041" s="7" t="s">
        <v>16</v>
      </c>
      <c r="G1041" s="9">
        <v>0</v>
      </c>
      <c r="H1041" s="10">
        <f>ROUND( D$1041*G1041,0 )</f>
        <v>0</v>
      </c>
    </row>
    <row r="1042" spans="1:10">
      <c r="F1042" s="7" t="s">
        <v>17</v>
      </c>
      <c r="G1042" s="9">
        <v>0</v>
      </c>
      <c r="I1042" s="10">
        <f>ROUND( D$1041*G1042,0 )</f>
        <v>0</v>
      </c>
    </row>
    <row r="1043" spans="1:10">
      <c r="F1043" s="7" t="s">
        <v>18</v>
      </c>
      <c r="G1043" s="9">
        <f>ROUND( 0,2 )</f>
        <v>0</v>
      </c>
      <c r="H1043" s="15"/>
      <c r="I1043" s="15"/>
      <c r="J1043" s="10">
        <f>ROUND( D$1041*G1043,2 )</f>
        <v>0</v>
      </c>
    </row>
    <row r="1046" spans="1:10">
      <c r="C1046" s="6" t="s">
        <v>418</v>
      </c>
    </row>
    <row r="1047" spans="1:10">
      <c r="C1047" s="6" t="s">
        <v>419</v>
      </c>
    </row>
    <row r="1048" spans="1:10">
      <c r="C1048" s="6" t="s">
        <v>420</v>
      </c>
    </row>
    <row r="1049" spans="1:10">
      <c r="C1049" s="6" t="s">
        <v>463</v>
      </c>
    </row>
    <row r="1050" spans="1:10">
      <c r="C1050" s="6" t="s">
        <v>464</v>
      </c>
    </row>
    <row r="1051" spans="1:10">
      <c r="C1051" s="6" t="s">
        <v>465</v>
      </c>
    </row>
    <row r="1052" spans="1:10">
      <c r="C1052" s="6" t="s">
        <v>423</v>
      </c>
    </row>
    <row r="1053" spans="1:10">
      <c r="C1053" s="6" t="s">
        <v>448</v>
      </c>
    </row>
    <row r="1054" spans="1:10">
      <c r="C1054" s="6" t="s">
        <v>466</v>
      </c>
    </row>
    <row r="1055" spans="1:10">
      <c r="C1055" s="6" t="s">
        <v>467</v>
      </c>
    </row>
    <row r="1056" spans="1:10">
      <c r="C1056" s="6" t="s">
        <v>468</v>
      </c>
    </row>
    <row r="1057" spans="1:10">
      <c r="C1057" s="6" t="s">
        <v>469</v>
      </c>
    </row>
    <row r="1058" spans="1:10">
      <c r="C1058" s="6" t="s">
        <v>470</v>
      </c>
    </row>
    <row r="1059" spans="1:10">
      <c r="C1059" s="6" t="s">
        <v>471</v>
      </c>
    </row>
    <row r="1060" spans="1:10">
      <c r="A1060" s="6">
        <v>12</v>
      </c>
      <c r="B1060" s="7" t="s">
        <v>472</v>
      </c>
      <c r="C1060" s="6"/>
      <c r="D1060" s="8">
        <f>ROUND( 1,2 )</f>
        <v>1</v>
      </c>
      <c r="E1060" s="6" t="s">
        <v>61</v>
      </c>
      <c r="F1060" s="7" t="s">
        <v>16</v>
      </c>
      <c r="G1060" s="9">
        <v>0</v>
      </c>
      <c r="H1060" s="10">
        <f>ROUND( D$1060*G1060,0 )</f>
        <v>0</v>
      </c>
    </row>
    <row r="1061" spans="1:10">
      <c r="F1061" s="7" t="s">
        <v>17</v>
      </c>
      <c r="G1061" s="9">
        <v>0</v>
      </c>
      <c r="I1061" s="10">
        <f>ROUND( D$1060*G1061,0 )</f>
        <v>0</v>
      </c>
    </row>
    <row r="1062" spans="1:10">
      <c r="F1062" s="7" t="s">
        <v>18</v>
      </c>
      <c r="G1062" s="9">
        <v>0</v>
      </c>
      <c r="H1062" s="15"/>
      <c r="I1062" s="15"/>
      <c r="J1062" s="10">
        <f>ROUND( D$1060*G1062,2 )</f>
        <v>0</v>
      </c>
    </row>
    <row r="1065" spans="1:10">
      <c r="C1065" s="6" t="s">
        <v>418</v>
      </c>
    </row>
    <row r="1066" spans="1:10">
      <c r="C1066" s="6" t="s">
        <v>436</v>
      </c>
    </row>
    <row r="1067" spans="1:10">
      <c r="C1067" s="6" t="s">
        <v>437</v>
      </c>
    </row>
    <row r="1068" spans="1:10">
      <c r="C1068" s="6" t="s">
        <v>473</v>
      </c>
    </row>
    <row r="1069" spans="1:10">
      <c r="C1069" s="6" t="s">
        <v>474</v>
      </c>
    </row>
    <row r="1070" spans="1:10">
      <c r="C1070" s="6" t="s">
        <v>475</v>
      </c>
    </row>
    <row r="1071" spans="1:10">
      <c r="A1071" s="6">
        <v>13</v>
      </c>
      <c r="B1071" s="7" t="s">
        <v>476</v>
      </c>
      <c r="C1071" s="6"/>
      <c r="D1071" s="8">
        <f>ROUND( 1,2 )</f>
        <v>1</v>
      </c>
      <c r="E1071" s="6" t="s">
        <v>61</v>
      </c>
      <c r="F1071" s="7" t="s">
        <v>16</v>
      </c>
      <c r="G1071" s="9">
        <v>0</v>
      </c>
      <c r="H1071" s="10">
        <f>ROUND( D$1071*G1071,0 )</f>
        <v>0</v>
      </c>
    </row>
    <row r="1072" spans="1:10">
      <c r="F1072" s="7" t="s">
        <v>17</v>
      </c>
      <c r="G1072" s="9">
        <v>0</v>
      </c>
      <c r="I1072" s="10">
        <f>ROUND( D$1071*G1072,0 )</f>
        <v>0</v>
      </c>
    </row>
    <row r="1073" spans="1:10">
      <c r="F1073" s="7" t="s">
        <v>18</v>
      </c>
      <c r="G1073" s="9">
        <f>ROUND( 0,2 )</f>
        <v>0</v>
      </c>
      <c r="H1073" s="15"/>
      <c r="I1073" s="15"/>
      <c r="J1073" s="10">
        <f>ROUND( D$1071*G1073,2 )</f>
        <v>0</v>
      </c>
    </row>
    <row r="1076" spans="1:10">
      <c r="C1076" s="6" t="s">
        <v>477</v>
      </c>
    </row>
    <row r="1077" spans="1:10">
      <c r="C1077" s="6" t="s">
        <v>406</v>
      </c>
    </row>
    <row r="1078" spans="1:10">
      <c r="A1078" s="6">
        <v>14</v>
      </c>
      <c r="B1078" s="7" t="s">
        <v>478</v>
      </c>
      <c r="C1078" s="6"/>
      <c r="D1078" s="8">
        <f>ROUND( 1,2 )</f>
        <v>1</v>
      </c>
      <c r="E1078" s="6" t="s">
        <v>61</v>
      </c>
      <c r="F1078" s="7" t="s">
        <v>16</v>
      </c>
      <c r="G1078" s="9">
        <v>0</v>
      </c>
      <c r="H1078" s="10">
        <f>ROUND( D$1078*G1078,0 )</f>
        <v>0</v>
      </c>
    </row>
    <row r="1079" spans="1:10">
      <c r="F1079" s="7" t="s">
        <v>17</v>
      </c>
      <c r="G1079" s="9">
        <v>0</v>
      </c>
      <c r="I1079" s="10">
        <f>ROUND( D$1078*G1079,0 )</f>
        <v>0</v>
      </c>
    </row>
    <row r="1080" spans="1:10">
      <c r="F1080" s="7" t="s">
        <v>18</v>
      </c>
      <c r="G1080" s="9">
        <f>ROUND( 0,2 )</f>
        <v>0</v>
      </c>
      <c r="H1080" s="15"/>
      <c r="I1080" s="15"/>
      <c r="J1080" s="10">
        <f>ROUND( D$1078*G1080,2 )</f>
        <v>0</v>
      </c>
    </row>
    <row r="1083" spans="1:10">
      <c r="C1083" s="6" t="s">
        <v>479</v>
      </c>
    </row>
    <row r="1084" spans="1:10">
      <c r="C1084" s="6" t="s">
        <v>406</v>
      </c>
    </row>
    <row r="1085" spans="1:10">
      <c r="A1085" s="6">
        <v>15</v>
      </c>
      <c r="B1085" s="7" t="s">
        <v>480</v>
      </c>
      <c r="C1085" s="6"/>
      <c r="D1085" s="8">
        <f>ROUND( 3,2 )</f>
        <v>3</v>
      </c>
      <c r="E1085" s="6" t="s">
        <v>61</v>
      </c>
      <c r="F1085" s="7" t="s">
        <v>16</v>
      </c>
      <c r="G1085" s="9">
        <v>0</v>
      </c>
      <c r="H1085" s="10">
        <f>ROUND( D$1085*G1085,0 )</f>
        <v>0</v>
      </c>
    </row>
    <row r="1086" spans="1:10">
      <c r="F1086" s="7" t="s">
        <v>17</v>
      </c>
      <c r="G1086" s="9">
        <v>0</v>
      </c>
      <c r="I1086" s="10">
        <f>ROUND( D$1085*G1086,0 )</f>
        <v>0</v>
      </c>
    </row>
    <row r="1087" spans="1:10">
      <c r="F1087" s="7" t="s">
        <v>18</v>
      </c>
      <c r="G1087" s="9">
        <f>ROUND( 0,2 )</f>
        <v>0</v>
      </c>
      <c r="H1087" s="15"/>
      <c r="I1087" s="15"/>
      <c r="J1087" s="10">
        <f>ROUND( D$1085*G1087,2 )</f>
        <v>0</v>
      </c>
    </row>
    <row r="1090" spans="1:10">
      <c r="C1090" s="6" t="s">
        <v>481</v>
      </c>
    </row>
    <row r="1091" spans="1:10">
      <c r="C1091" s="6" t="s">
        <v>406</v>
      </c>
    </row>
    <row r="1092" spans="1:10">
      <c r="A1092" s="6">
        <v>16</v>
      </c>
      <c r="B1092" s="7" t="s">
        <v>482</v>
      </c>
      <c r="C1092" s="6"/>
      <c r="D1092" s="8">
        <f>ROUND( 7,2 )</f>
        <v>7</v>
      </c>
      <c r="E1092" s="6" t="s">
        <v>61</v>
      </c>
      <c r="F1092" s="7" t="s">
        <v>16</v>
      </c>
      <c r="G1092" s="9">
        <v>0</v>
      </c>
      <c r="H1092" s="10">
        <f>ROUND( D$1092*G1092,0 )</f>
        <v>0</v>
      </c>
    </row>
    <row r="1093" spans="1:10">
      <c r="F1093" s="7" t="s">
        <v>17</v>
      </c>
      <c r="G1093" s="9">
        <v>0</v>
      </c>
      <c r="I1093" s="10">
        <f>ROUND( D$1092*G1093,0 )</f>
        <v>0</v>
      </c>
    </row>
    <row r="1094" spans="1:10">
      <c r="F1094" s="7" t="s">
        <v>18</v>
      </c>
      <c r="G1094" s="9">
        <f>ROUND( 0,2 )</f>
        <v>0</v>
      </c>
      <c r="H1094" s="15"/>
      <c r="I1094" s="15"/>
      <c r="J1094" s="10">
        <f>ROUND( D$1092*G1094,2 )</f>
        <v>0</v>
      </c>
    </row>
    <row r="1097" spans="1:10">
      <c r="C1097" s="6" t="s">
        <v>483</v>
      </c>
    </row>
    <row r="1098" spans="1:10">
      <c r="C1098" s="6" t="s">
        <v>406</v>
      </c>
    </row>
    <row r="1099" spans="1:10">
      <c r="A1099" s="6">
        <v>17</v>
      </c>
      <c r="B1099" s="7" t="s">
        <v>484</v>
      </c>
      <c r="C1099" s="6"/>
      <c r="D1099" s="8">
        <f>ROUND( 2,2 )</f>
        <v>2</v>
      </c>
      <c r="E1099" s="6" t="s">
        <v>61</v>
      </c>
      <c r="F1099" s="7" t="s">
        <v>16</v>
      </c>
      <c r="G1099" s="9">
        <v>0</v>
      </c>
      <c r="H1099" s="10">
        <f>ROUND( D$1099*G1099,0 )</f>
        <v>0</v>
      </c>
    </row>
    <row r="1100" spans="1:10">
      <c r="F1100" s="7" t="s">
        <v>17</v>
      </c>
      <c r="G1100" s="9">
        <v>0</v>
      </c>
      <c r="I1100" s="10">
        <f>ROUND( D$1099*G1100,0 )</f>
        <v>0</v>
      </c>
    </row>
    <row r="1101" spans="1:10">
      <c r="F1101" s="7" t="s">
        <v>18</v>
      </c>
      <c r="G1101" s="9">
        <f>ROUND( 0,2 )</f>
        <v>0</v>
      </c>
      <c r="H1101" s="15"/>
      <c r="I1101" s="15"/>
      <c r="J1101" s="10">
        <f>ROUND( D$1099*G1101,2 )</f>
        <v>0</v>
      </c>
    </row>
    <row r="1104" spans="1:10">
      <c r="C1104" s="6" t="s">
        <v>682</v>
      </c>
    </row>
    <row r="1105" spans="1:11">
      <c r="A1105" s="6">
        <v>18</v>
      </c>
      <c r="B1105" s="2" t="s">
        <v>683</v>
      </c>
      <c r="C1105" s="6"/>
      <c r="D1105" s="8">
        <v>11.5</v>
      </c>
      <c r="E1105" s="6" t="s">
        <v>26</v>
      </c>
      <c r="F1105" s="7" t="s">
        <v>16</v>
      </c>
      <c r="G1105" s="9">
        <v>0</v>
      </c>
      <c r="H1105" s="10">
        <f>ROUND( D$1112*G1105,0 )</f>
        <v>0</v>
      </c>
    </row>
    <row r="1106" spans="1:11">
      <c r="F1106" s="7" t="s">
        <v>17</v>
      </c>
      <c r="G1106" s="9">
        <v>0</v>
      </c>
      <c r="I1106" s="10">
        <f>ROUND( D$1112*G1106,0 )</f>
        <v>0</v>
      </c>
    </row>
    <row r="1107" spans="1:11">
      <c r="F1107" s="7" t="s">
        <v>18</v>
      </c>
      <c r="G1107" s="9">
        <f>ROUND( 0,2 )</f>
        <v>0</v>
      </c>
      <c r="H1107" s="15"/>
      <c r="I1107" s="15"/>
      <c r="J1107" s="10">
        <f>ROUND( D$1112*G1107,2 )</f>
        <v>0</v>
      </c>
      <c r="K1107" s="15"/>
    </row>
    <row r="1110" spans="1:11">
      <c r="C1110" s="6" t="s">
        <v>485</v>
      </c>
    </row>
    <row r="1111" spans="1:11">
      <c r="C1111" s="6" t="s">
        <v>486</v>
      </c>
    </row>
    <row r="1112" spans="1:11">
      <c r="A1112" s="6">
        <v>19</v>
      </c>
      <c r="B1112" s="7" t="s">
        <v>487</v>
      </c>
      <c r="C1112" s="6"/>
      <c r="D1112" s="8">
        <f>ROUND( 3.7,2 )</f>
        <v>3.7</v>
      </c>
      <c r="E1112" s="6" t="s">
        <v>26</v>
      </c>
      <c r="F1112" s="7" t="s">
        <v>16</v>
      </c>
      <c r="G1112" s="9">
        <v>0</v>
      </c>
      <c r="H1112" s="10">
        <f>ROUND( D$1112*G1112,0 )</f>
        <v>0</v>
      </c>
    </row>
    <row r="1113" spans="1:11">
      <c r="F1113" s="7" t="s">
        <v>17</v>
      </c>
      <c r="G1113" s="9">
        <v>0</v>
      </c>
      <c r="I1113" s="10">
        <f>ROUND( D$1112*G1113,0 )</f>
        <v>0</v>
      </c>
    </row>
    <row r="1114" spans="1:11">
      <c r="F1114" s="7" t="s">
        <v>18</v>
      </c>
      <c r="G1114" s="9">
        <f>ROUND( 0,2 )</f>
        <v>0</v>
      </c>
      <c r="H1114" s="15"/>
      <c r="I1114" s="15"/>
      <c r="J1114" s="10">
        <f>ROUND( D$1112*G1114,2 )</f>
        <v>0</v>
      </c>
    </row>
    <row r="1116" spans="1:11" ht="15.75" thickBot="1"/>
    <row r="1117" spans="1:11" ht="15.75">
      <c r="A1117" s="5"/>
      <c r="H1117" s="12">
        <f>ROUND( SUM(H927:H1116),0 )</f>
        <v>0</v>
      </c>
      <c r="I1117" s="12">
        <f>ROUND( SUM(I927:I1116),0 )</f>
        <v>0</v>
      </c>
      <c r="J1117" s="12">
        <f>ROUND( SUM(J927:J1116),2 )</f>
        <v>0</v>
      </c>
    </row>
    <row r="1118" spans="1:11" ht="15.75">
      <c r="A1118" s="5" t="s">
        <v>488</v>
      </c>
    </row>
    <row r="1120" spans="1:11">
      <c r="C1120" s="6" t="s">
        <v>489</v>
      </c>
    </row>
    <row r="1121" spans="1:10">
      <c r="C1121" s="6" t="s">
        <v>406</v>
      </c>
    </row>
    <row r="1122" spans="1:10">
      <c r="A1122" s="6">
        <v>1</v>
      </c>
      <c r="B1122" s="7" t="s">
        <v>490</v>
      </c>
      <c r="C1122" s="6"/>
      <c r="D1122" s="8">
        <f>ROUND( 2,2 )</f>
        <v>2</v>
      </c>
      <c r="E1122" s="6" t="s">
        <v>61</v>
      </c>
      <c r="F1122" s="7" t="s">
        <v>16</v>
      </c>
      <c r="G1122" s="9">
        <v>0</v>
      </c>
      <c r="H1122" s="10">
        <f>ROUND( D$1122*G1122,0 )</f>
        <v>0</v>
      </c>
    </row>
    <row r="1123" spans="1:10">
      <c r="F1123" s="7" t="s">
        <v>17</v>
      </c>
      <c r="G1123" s="9">
        <v>0</v>
      </c>
      <c r="I1123" s="10">
        <f>ROUND( D$1122*G1123,0 )</f>
        <v>0</v>
      </c>
    </row>
    <row r="1124" spans="1:10">
      <c r="F1124" s="7" t="s">
        <v>18</v>
      </c>
      <c r="G1124" s="9">
        <f>ROUND( 0,2 )</f>
        <v>0</v>
      </c>
      <c r="H1124" s="15"/>
      <c r="I1124" s="15"/>
      <c r="J1124" s="10">
        <f>ROUND( D$1122*G1124,2 )</f>
        <v>0</v>
      </c>
    </row>
    <row r="1125" spans="1:10">
      <c r="G1125" s="15"/>
      <c r="H1125" s="15"/>
      <c r="I1125" s="15"/>
      <c r="J1125" s="15"/>
    </row>
    <row r="1126" spans="1:10">
      <c r="G1126" s="15"/>
      <c r="H1126" s="15"/>
      <c r="I1126" s="15"/>
      <c r="J1126" s="15"/>
    </row>
    <row r="1127" spans="1:10">
      <c r="C1127" s="6" t="s">
        <v>491</v>
      </c>
      <c r="G1127" s="15"/>
      <c r="H1127" s="15"/>
      <c r="I1127" s="15"/>
      <c r="J1127" s="15"/>
    </row>
    <row r="1128" spans="1:10">
      <c r="C1128" s="6" t="s">
        <v>406</v>
      </c>
      <c r="G1128" s="15"/>
      <c r="H1128" s="15"/>
      <c r="I1128" s="15"/>
      <c r="J1128" s="15"/>
    </row>
    <row r="1129" spans="1:10">
      <c r="A1129" s="6">
        <v>2</v>
      </c>
      <c r="B1129" s="7" t="s">
        <v>492</v>
      </c>
      <c r="C1129" s="6"/>
      <c r="D1129" s="8">
        <f>ROUND( 5,2 )</f>
        <v>5</v>
      </c>
      <c r="E1129" s="6" t="s">
        <v>61</v>
      </c>
      <c r="F1129" s="7" t="s">
        <v>16</v>
      </c>
      <c r="G1129" s="9">
        <v>0</v>
      </c>
      <c r="H1129" s="10">
        <f>ROUND( D$1129*G1129,0 )</f>
        <v>0</v>
      </c>
      <c r="I1129" s="15"/>
      <c r="J1129" s="15"/>
    </row>
    <row r="1130" spans="1:10">
      <c r="F1130" s="7" t="s">
        <v>17</v>
      </c>
      <c r="G1130" s="9">
        <v>0</v>
      </c>
      <c r="H1130" s="15"/>
      <c r="I1130" s="10">
        <f>ROUND( D$1129*G1130,0 )</f>
        <v>0</v>
      </c>
      <c r="J1130" s="15"/>
    </row>
    <row r="1131" spans="1:10">
      <c r="F1131" s="7" t="s">
        <v>18</v>
      </c>
      <c r="G1131" s="9">
        <f>ROUND( 0,2 )</f>
        <v>0</v>
      </c>
      <c r="H1131" s="15"/>
      <c r="I1131" s="15"/>
      <c r="J1131" s="10">
        <f>ROUND( D$1129*G1131,2 )</f>
        <v>0</v>
      </c>
    </row>
    <row r="1132" spans="1:10">
      <c r="G1132" s="15"/>
      <c r="H1132" s="15"/>
      <c r="I1132" s="15"/>
      <c r="J1132" s="15"/>
    </row>
    <row r="1134" spans="1:10">
      <c r="C1134" s="6" t="s">
        <v>493</v>
      </c>
    </row>
    <row r="1135" spans="1:10">
      <c r="C1135" s="6" t="s">
        <v>406</v>
      </c>
    </row>
    <row r="1136" spans="1:10">
      <c r="A1136" s="6">
        <v>3</v>
      </c>
      <c r="B1136" s="7" t="s">
        <v>494</v>
      </c>
      <c r="C1136" s="6"/>
      <c r="D1136" s="8">
        <f>ROUND( 1,2 )</f>
        <v>1</v>
      </c>
      <c r="E1136" s="6" t="s">
        <v>61</v>
      </c>
      <c r="F1136" s="7" t="s">
        <v>16</v>
      </c>
      <c r="G1136" s="9">
        <v>0</v>
      </c>
      <c r="H1136" s="10">
        <f>ROUND( D$1136*G1136,0 )</f>
        <v>0</v>
      </c>
    </row>
    <row r="1137" spans="1:10">
      <c r="F1137" s="7" t="s">
        <v>17</v>
      </c>
      <c r="G1137" s="9">
        <v>0</v>
      </c>
      <c r="I1137" s="10">
        <f>ROUND( D$1136*G1137,0 )</f>
        <v>0</v>
      </c>
    </row>
    <row r="1138" spans="1:10">
      <c r="F1138" s="7" t="s">
        <v>18</v>
      </c>
      <c r="G1138" s="9">
        <f>ROUND( 0,2 )</f>
        <v>0</v>
      </c>
      <c r="H1138" s="15"/>
      <c r="I1138" s="15"/>
      <c r="J1138" s="10">
        <f>ROUND( D$1136*G1138,2 )</f>
        <v>0</v>
      </c>
    </row>
    <row r="1141" spans="1:10">
      <c r="C1141" s="6" t="s">
        <v>495</v>
      </c>
    </row>
    <row r="1142" spans="1:10">
      <c r="C1142" s="6" t="s">
        <v>406</v>
      </c>
    </row>
    <row r="1143" spans="1:10">
      <c r="A1143" s="6">
        <v>4</v>
      </c>
      <c r="B1143" s="7" t="s">
        <v>496</v>
      </c>
      <c r="C1143" s="6"/>
      <c r="D1143" s="8">
        <f>ROUND( 1,2 )</f>
        <v>1</v>
      </c>
      <c r="E1143" s="6" t="s">
        <v>61</v>
      </c>
      <c r="F1143" s="7" t="s">
        <v>16</v>
      </c>
      <c r="G1143" s="9">
        <v>0</v>
      </c>
      <c r="H1143" s="10">
        <f>ROUND( D$1143*G1143,0 )</f>
        <v>0</v>
      </c>
    </row>
    <row r="1144" spans="1:10">
      <c r="F1144" s="7" t="s">
        <v>17</v>
      </c>
      <c r="G1144" s="9">
        <v>0</v>
      </c>
      <c r="I1144" s="10">
        <f>ROUND( D$1143*G1144,0 )</f>
        <v>0</v>
      </c>
    </row>
    <row r="1145" spans="1:10">
      <c r="F1145" s="7" t="s">
        <v>18</v>
      </c>
      <c r="G1145" s="9">
        <f>ROUND( 0,2 )</f>
        <v>0</v>
      </c>
      <c r="H1145" s="15"/>
      <c r="I1145" s="15"/>
      <c r="J1145" s="10">
        <f>ROUND( D$1143*G1145,2 )</f>
        <v>0</v>
      </c>
    </row>
    <row r="1148" spans="1:10">
      <c r="C1148" s="6" t="s">
        <v>497</v>
      </c>
    </row>
    <row r="1149" spans="1:10">
      <c r="C1149" s="6" t="s">
        <v>406</v>
      </c>
    </row>
    <row r="1150" spans="1:10">
      <c r="A1150" s="6">
        <v>5</v>
      </c>
      <c r="B1150" s="7" t="s">
        <v>498</v>
      </c>
      <c r="C1150" s="6"/>
      <c r="D1150" s="8">
        <f>ROUND( 2,2 )</f>
        <v>2</v>
      </c>
      <c r="E1150" s="6" t="s">
        <v>61</v>
      </c>
      <c r="F1150" s="7" t="s">
        <v>16</v>
      </c>
      <c r="G1150" s="9">
        <v>0</v>
      </c>
      <c r="H1150" s="10">
        <f>ROUND( D$1150*G1150,0 )</f>
        <v>0</v>
      </c>
    </row>
    <row r="1151" spans="1:10">
      <c r="F1151" s="7" t="s">
        <v>17</v>
      </c>
      <c r="G1151" s="9">
        <v>0</v>
      </c>
      <c r="I1151" s="10">
        <f>ROUND( D$1150*G1151,0 )</f>
        <v>0</v>
      </c>
    </row>
    <row r="1152" spans="1:10">
      <c r="F1152" s="7" t="s">
        <v>18</v>
      </c>
      <c r="G1152" s="9">
        <f>ROUND( 0,2 )</f>
        <v>0</v>
      </c>
      <c r="H1152" s="15"/>
      <c r="I1152" s="15"/>
      <c r="J1152" s="10">
        <f>ROUND( D$1150*G1152,2 )</f>
        <v>0</v>
      </c>
    </row>
    <row r="1155" spans="1:10">
      <c r="C1155" s="6" t="s">
        <v>499</v>
      </c>
    </row>
    <row r="1156" spans="1:10">
      <c r="C1156" s="6" t="s">
        <v>406</v>
      </c>
    </row>
    <row r="1157" spans="1:10">
      <c r="A1157" s="6">
        <v>6</v>
      </c>
      <c r="B1157" s="7" t="s">
        <v>500</v>
      </c>
      <c r="C1157" s="6"/>
      <c r="D1157" s="8">
        <f>ROUND( 1,2 )</f>
        <v>1</v>
      </c>
      <c r="E1157" s="6" t="s">
        <v>61</v>
      </c>
      <c r="F1157" s="7" t="s">
        <v>16</v>
      </c>
      <c r="G1157" s="9">
        <v>0</v>
      </c>
      <c r="H1157" s="10">
        <f>ROUND( D$1157*G1157,0 )</f>
        <v>0</v>
      </c>
    </row>
    <row r="1158" spans="1:10">
      <c r="F1158" s="7" t="s">
        <v>17</v>
      </c>
      <c r="G1158" s="9">
        <v>0</v>
      </c>
      <c r="I1158" s="10">
        <f>ROUND( D$1157*G1158,0 )</f>
        <v>0</v>
      </c>
    </row>
    <row r="1159" spans="1:10">
      <c r="F1159" s="7" t="s">
        <v>18</v>
      </c>
      <c r="G1159" s="9">
        <f>ROUND( 0,2 )</f>
        <v>0</v>
      </c>
      <c r="H1159" s="15"/>
      <c r="I1159" s="15"/>
      <c r="J1159" s="10">
        <f>ROUND( D$1157*G1159,2 )</f>
        <v>0</v>
      </c>
    </row>
    <row r="1162" spans="1:10">
      <c r="C1162" s="6" t="s">
        <v>501</v>
      </c>
    </row>
    <row r="1163" spans="1:10">
      <c r="C1163" s="6" t="s">
        <v>406</v>
      </c>
    </row>
    <row r="1164" spans="1:10">
      <c r="A1164" s="6">
        <v>7</v>
      </c>
      <c r="B1164" s="7" t="s">
        <v>502</v>
      </c>
      <c r="C1164" s="6"/>
      <c r="D1164" s="8">
        <f>ROUND( 5,2 )</f>
        <v>5</v>
      </c>
      <c r="E1164" s="6" t="s">
        <v>61</v>
      </c>
      <c r="F1164" s="7" t="s">
        <v>16</v>
      </c>
      <c r="G1164" s="9">
        <v>0</v>
      </c>
      <c r="H1164" s="10">
        <f>ROUND( D$1164*G1164,0 )</f>
        <v>0</v>
      </c>
    </row>
    <row r="1165" spans="1:10">
      <c r="F1165" s="7" t="s">
        <v>17</v>
      </c>
      <c r="G1165" s="9">
        <v>0</v>
      </c>
      <c r="I1165" s="10">
        <f>ROUND( D$1164*G1165,0 )</f>
        <v>0</v>
      </c>
    </row>
    <row r="1166" spans="1:10">
      <c r="F1166" s="7" t="s">
        <v>18</v>
      </c>
      <c r="G1166" s="9">
        <f>ROUND( 0,2 )</f>
        <v>0</v>
      </c>
      <c r="H1166" s="15"/>
      <c r="I1166" s="15"/>
      <c r="J1166" s="10">
        <f>ROUND( D$1164*G1166,2 )</f>
        <v>0</v>
      </c>
    </row>
    <row r="1169" spans="1:10">
      <c r="C1169" s="6" t="s">
        <v>503</v>
      </c>
    </row>
    <row r="1170" spans="1:10">
      <c r="C1170" s="6" t="s">
        <v>406</v>
      </c>
    </row>
    <row r="1171" spans="1:10">
      <c r="A1171" s="6">
        <v>8</v>
      </c>
      <c r="B1171" s="7" t="s">
        <v>480</v>
      </c>
      <c r="C1171" s="6"/>
      <c r="D1171" s="8">
        <f>ROUND( 1,2 )</f>
        <v>1</v>
      </c>
      <c r="E1171" s="6" t="s">
        <v>61</v>
      </c>
      <c r="F1171" s="7" t="s">
        <v>16</v>
      </c>
      <c r="G1171" s="9">
        <v>0</v>
      </c>
      <c r="H1171" s="10">
        <f>ROUND( D$1171*G1171,0 )</f>
        <v>0</v>
      </c>
    </row>
    <row r="1172" spans="1:10">
      <c r="F1172" s="7" t="s">
        <v>17</v>
      </c>
      <c r="G1172" s="9">
        <v>0</v>
      </c>
      <c r="I1172" s="10">
        <f>ROUND( D$1171*G1172,0 )</f>
        <v>0</v>
      </c>
    </row>
    <row r="1173" spans="1:10">
      <c r="F1173" s="7" t="s">
        <v>18</v>
      </c>
      <c r="G1173" s="9">
        <f>ROUND( 0,2 )</f>
        <v>0</v>
      </c>
      <c r="H1173" s="15"/>
      <c r="I1173" s="15"/>
      <c r="J1173" s="10">
        <f>ROUND( D$1171*G1173,2 )</f>
        <v>0</v>
      </c>
    </row>
    <row r="1176" spans="1:10">
      <c r="C1176" s="6" t="s">
        <v>504</v>
      </c>
    </row>
    <row r="1177" spans="1:10">
      <c r="C1177" s="6" t="s">
        <v>505</v>
      </c>
    </row>
    <row r="1178" spans="1:10">
      <c r="C1178" s="6" t="s">
        <v>506</v>
      </c>
    </row>
    <row r="1179" spans="1:10">
      <c r="C1179" s="6" t="s">
        <v>507</v>
      </c>
    </row>
    <row r="1180" spans="1:10">
      <c r="C1180" s="6" t="s">
        <v>508</v>
      </c>
    </row>
    <row r="1181" spans="1:10">
      <c r="C1181" s="6" t="s">
        <v>509</v>
      </c>
    </row>
    <row r="1182" spans="1:10">
      <c r="C1182" s="6" t="s">
        <v>510</v>
      </c>
    </row>
    <row r="1183" spans="1:10">
      <c r="A1183" s="6">
        <v>9</v>
      </c>
      <c r="B1183" s="7" t="s">
        <v>511</v>
      </c>
      <c r="C1183" s="6"/>
      <c r="D1183" s="8">
        <f>ROUND( 1,2 )</f>
        <v>1</v>
      </c>
      <c r="E1183" s="6" t="s">
        <v>61</v>
      </c>
      <c r="F1183" s="7" t="s">
        <v>16</v>
      </c>
      <c r="G1183" s="9">
        <v>0</v>
      </c>
      <c r="H1183" s="10">
        <f>ROUND( D$1183*G1183,0 )</f>
        <v>0</v>
      </c>
    </row>
    <row r="1184" spans="1:10">
      <c r="F1184" s="7" t="s">
        <v>17</v>
      </c>
      <c r="G1184" s="9">
        <v>0</v>
      </c>
      <c r="I1184" s="10">
        <f>ROUND( D$1183*G1184,0 )</f>
        <v>0</v>
      </c>
    </row>
    <row r="1185" spans="1:10">
      <c r="F1185" s="7" t="s">
        <v>18</v>
      </c>
      <c r="G1185" s="9">
        <f>ROUND( 0,2 )</f>
        <v>0</v>
      </c>
      <c r="H1185" s="15"/>
      <c r="I1185" s="15"/>
      <c r="J1185" s="10">
        <f>ROUND( D$1183*G1185,2 )</f>
        <v>0</v>
      </c>
    </row>
    <row r="1188" spans="1:10">
      <c r="C1188" s="6" t="s">
        <v>504</v>
      </c>
    </row>
    <row r="1189" spans="1:10">
      <c r="C1189" s="6" t="s">
        <v>512</v>
      </c>
    </row>
    <row r="1190" spans="1:10">
      <c r="C1190" s="6" t="s">
        <v>513</v>
      </c>
    </row>
    <row r="1191" spans="1:10">
      <c r="C1191" s="6" t="s">
        <v>514</v>
      </c>
    </row>
    <row r="1192" spans="1:10">
      <c r="C1192" s="6" t="s">
        <v>515</v>
      </c>
    </row>
    <row r="1193" spans="1:10">
      <c r="C1193" s="6" t="s">
        <v>516</v>
      </c>
    </row>
    <row r="1194" spans="1:10">
      <c r="C1194" s="6" t="s">
        <v>517</v>
      </c>
    </row>
    <row r="1195" spans="1:10">
      <c r="A1195" s="6">
        <v>10</v>
      </c>
      <c r="B1195" s="7" t="s">
        <v>518</v>
      </c>
      <c r="C1195" s="6"/>
      <c r="D1195" s="8">
        <f>ROUND( 1,2 )</f>
        <v>1</v>
      </c>
      <c r="E1195" s="6" t="s">
        <v>61</v>
      </c>
      <c r="F1195" s="7" t="s">
        <v>16</v>
      </c>
      <c r="G1195" s="9">
        <v>0</v>
      </c>
      <c r="H1195" s="10">
        <f>ROUND( D$1195*G1195,0 )</f>
        <v>0</v>
      </c>
    </row>
    <row r="1196" spans="1:10">
      <c r="F1196" s="7" t="s">
        <v>17</v>
      </c>
      <c r="G1196" s="9">
        <v>0</v>
      </c>
      <c r="I1196" s="10">
        <f>ROUND( D$1195*G1196,0 )</f>
        <v>0</v>
      </c>
    </row>
    <row r="1197" spans="1:10">
      <c r="F1197" s="7" t="s">
        <v>18</v>
      </c>
      <c r="G1197" s="9">
        <f>ROUND( 0,2 )</f>
        <v>0</v>
      </c>
      <c r="H1197" s="15"/>
      <c r="I1197" s="15"/>
      <c r="J1197" s="10">
        <f>ROUND( D$1195*G1197,2 )</f>
        <v>0</v>
      </c>
    </row>
    <row r="1200" spans="1:10">
      <c r="C1200" s="6" t="s">
        <v>504</v>
      </c>
    </row>
    <row r="1201" spans="1:10">
      <c r="C1201" s="6" t="s">
        <v>512</v>
      </c>
    </row>
    <row r="1202" spans="1:10">
      <c r="C1202" s="6" t="s">
        <v>513</v>
      </c>
    </row>
    <row r="1203" spans="1:10">
      <c r="C1203" s="6" t="s">
        <v>519</v>
      </c>
    </row>
    <row r="1204" spans="1:10">
      <c r="C1204" s="6" t="s">
        <v>520</v>
      </c>
    </row>
    <row r="1205" spans="1:10">
      <c r="C1205" s="6" t="s">
        <v>521</v>
      </c>
    </row>
    <row r="1206" spans="1:10">
      <c r="C1206" s="6" t="s">
        <v>522</v>
      </c>
    </row>
    <row r="1207" spans="1:10">
      <c r="A1207" s="6">
        <v>11</v>
      </c>
      <c r="B1207" s="7" t="s">
        <v>523</v>
      </c>
      <c r="C1207" s="6"/>
      <c r="D1207" s="8">
        <f>ROUND( 8,2 )</f>
        <v>8</v>
      </c>
      <c r="E1207" s="6" t="s">
        <v>61</v>
      </c>
      <c r="F1207" s="7" t="s">
        <v>16</v>
      </c>
      <c r="G1207" s="9">
        <v>0</v>
      </c>
      <c r="H1207" s="10">
        <f>ROUND( D$1207*G1207,0 )</f>
        <v>0</v>
      </c>
    </row>
    <row r="1208" spans="1:10">
      <c r="F1208" s="7" t="s">
        <v>17</v>
      </c>
      <c r="G1208" s="9">
        <v>0</v>
      </c>
      <c r="I1208" s="10">
        <f>ROUND( D$1207*G1208,0 )</f>
        <v>0</v>
      </c>
    </row>
    <row r="1209" spans="1:10">
      <c r="F1209" s="7" t="s">
        <v>18</v>
      </c>
      <c r="G1209" s="9">
        <f>ROUND( 0,2 )</f>
        <v>0</v>
      </c>
      <c r="H1209" s="15"/>
      <c r="I1209" s="15"/>
      <c r="J1209" s="10">
        <f>ROUND( D$1207*G1209,2 )</f>
        <v>0</v>
      </c>
    </row>
    <row r="1211" spans="1:10" ht="15.75" thickBot="1"/>
    <row r="1212" spans="1:10" ht="15.75">
      <c r="A1212" s="5"/>
      <c r="H1212" s="12">
        <f>ROUND( SUM(H1119:H1211),0 )</f>
        <v>0</v>
      </c>
      <c r="I1212" s="12">
        <f>ROUND( SUM(I1119:I1211),0 )</f>
        <v>0</v>
      </c>
      <c r="J1212" s="12">
        <f>ROUND( SUM(J1119:J1211),2 )</f>
        <v>0</v>
      </c>
    </row>
    <row r="1213" spans="1:10" ht="15.75">
      <c r="A1213" s="5" t="s">
        <v>524</v>
      </c>
    </row>
    <row r="1215" spans="1:10">
      <c r="C1215" s="6" t="s">
        <v>525</v>
      </c>
    </row>
    <row r="1216" spans="1:10">
      <c r="C1216" s="6" t="s">
        <v>526</v>
      </c>
    </row>
    <row r="1217" spans="1:10">
      <c r="C1217" s="6" t="s">
        <v>527</v>
      </c>
    </row>
    <row r="1218" spans="1:10">
      <c r="C1218" s="6" t="s">
        <v>528</v>
      </c>
    </row>
    <row r="1219" spans="1:10">
      <c r="C1219" s="6" t="s">
        <v>529</v>
      </c>
    </row>
    <row r="1220" spans="1:10">
      <c r="C1220" s="6" t="s">
        <v>530</v>
      </c>
    </row>
    <row r="1221" spans="1:10">
      <c r="C1221" s="6" t="s">
        <v>531</v>
      </c>
    </row>
    <row r="1222" spans="1:10">
      <c r="A1222" s="6">
        <v>1</v>
      </c>
      <c r="B1222" s="7" t="s">
        <v>532</v>
      </c>
      <c r="C1222" s="6"/>
      <c r="D1222" s="10">
        <f>ROUND( 788,0 )</f>
        <v>788</v>
      </c>
      <c r="E1222" s="6" t="s">
        <v>15</v>
      </c>
      <c r="F1222" s="7" t="s">
        <v>16</v>
      </c>
      <c r="G1222" s="9">
        <v>0</v>
      </c>
      <c r="H1222" s="10">
        <f>ROUND( D$1222*G1222,0 )</f>
        <v>0</v>
      </c>
    </row>
    <row r="1223" spans="1:10">
      <c r="F1223" s="7" t="s">
        <v>17</v>
      </c>
      <c r="G1223" s="9">
        <v>0</v>
      </c>
      <c r="I1223" s="10">
        <f>ROUND( D$1222*G1223,0 )</f>
        <v>0</v>
      </c>
    </row>
    <row r="1224" spans="1:10">
      <c r="F1224" s="7" t="s">
        <v>18</v>
      </c>
      <c r="G1224" s="9">
        <f>ROUND( 0,2 )</f>
        <v>0</v>
      </c>
      <c r="H1224" s="15"/>
      <c r="I1224" s="15"/>
      <c r="J1224" s="10">
        <f>ROUND( D$1222*G1224,2 )</f>
        <v>0</v>
      </c>
    </row>
    <row r="1227" spans="1:10">
      <c r="C1227" s="6" t="s">
        <v>533</v>
      </c>
    </row>
    <row r="1228" spans="1:10">
      <c r="C1228" s="6" t="s">
        <v>534</v>
      </c>
    </row>
    <row r="1229" spans="1:10">
      <c r="C1229" s="6" t="s">
        <v>535</v>
      </c>
    </row>
    <row r="1230" spans="1:10">
      <c r="C1230" s="6" t="s">
        <v>270</v>
      </c>
    </row>
    <row r="1231" spans="1:10">
      <c r="C1231" s="6" t="s">
        <v>272</v>
      </c>
    </row>
    <row r="1232" spans="1:10">
      <c r="C1232" s="6" t="s">
        <v>536</v>
      </c>
    </row>
    <row r="1233" spans="1:10">
      <c r="C1233" s="6" t="s">
        <v>537</v>
      </c>
    </row>
    <row r="1234" spans="1:10">
      <c r="A1234" s="6">
        <v>2</v>
      </c>
      <c r="B1234" s="7" t="s">
        <v>538</v>
      </c>
      <c r="C1234" s="6"/>
      <c r="D1234" s="10">
        <f>ROUND( 788,0 )</f>
        <v>788</v>
      </c>
      <c r="E1234" s="6" t="s">
        <v>15</v>
      </c>
      <c r="F1234" s="7" t="s">
        <v>16</v>
      </c>
      <c r="G1234" s="9">
        <v>0</v>
      </c>
      <c r="H1234" s="10">
        <f>ROUND( D$1234*G1234,0 )</f>
        <v>0</v>
      </c>
    </row>
    <row r="1235" spans="1:10">
      <c r="F1235" s="7" t="s">
        <v>17</v>
      </c>
      <c r="G1235" s="9">
        <v>0</v>
      </c>
      <c r="I1235" s="10">
        <f>ROUND( D$1234*G1235,0 )</f>
        <v>0</v>
      </c>
    </row>
    <row r="1236" spans="1:10">
      <c r="F1236" s="7" t="s">
        <v>18</v>
      </c>
      <c r="G1236" s="9">
        <f>ROUND( 0,2 )</f>
        <v>0</v>
      </c>
      <c r="H1236" s="15"/>
      <c r="I1236" s="15"/>
      <c r="J1236" s="10">
        <f>ROUND( D$1234*G1236,2 )</f>
        <v>0</v>
      </c>
    </row>
    <row r="1237" spans="1:10">
      <c r="F1237" s="7"/>
      <c r="G1237" s="9"/>
      <c r="H1237" s="15"/>
      <c r="I1237" s="15"/>
      <c r="J1237" s="10"/>
    </row>
    <row r="1239" spans="1:10">
      <c r="C1239" s="6" t="s">
        <v>266</v>
      </c>
    </row>
    <row r="1240" spans="1:10">
      <c r="C1240" s="6" t="s">
        <v>267</v>
      </c>
    </row>
    <row r="1241" spans="1:10">
      <c r="C1241" s="6" t="s">
        <v>268</v>
      </c>
    </row>
    <row r="1242" spans="1:10">
      <c r="C1242" s="6" t="s">
        <v>269</v>
      </c>
    </row>
    <row r="1243" spans="1:10">
      <c r="C1243" s="6" t="s">
        <v>270</v>
      </c>
    </row>
    <row r="1244" spans="1:10">
      <c r="C1244" s="6" t="s">
        <v>271</v>
      </c>
    </row>
    <row r="1245" spans="1:10">
      <c r="C1245" s="6" t="s">
        <v>272</v>
      </c>
    </row>
    <row r="1246" spans="1:10">
      <c r="C1246" s="6" t="s">
        <v>273</v>
      </c>
    </row>
    <row r="1247" spans="1:10">
      <c r="C1247" s="6" t="s">
        <v>274</v>
      </c>
    </row>
    <row r="1248" spans="1:10">
      <c r="A1248" s="6">
        <v>3</v>
      </c>
      <c r="B1248" s="7" t="s">
        <v>275</v>
      </c>
      <c r="C1248" s="6"/>
      <c r="D1248" s="8">
        <f>ROUND( 10.99,2 )</f>
        <v>10.99</v>
      </c>
      <c r="E1248" s="6" t="s">
        <v>15</v>
      </c>
      <c r="F1248" s="7" t="s">
        <v>16</v>
      </c>
      <c r="G1248" s="9">
        <v>0</v>
      </c>
      <c r="H1248" s="10">
        <f>ROUND( D$1248*G1248,0 )</f>
        <v>0</v>
      </c>
    </row>
    <row r="1249" spans="1:10">
      <c r="F1249" s="7" t="s">
        <v>17</v>
      </c>
      <c r="G1249" s="9">
        <v>0</v>
      </c>
      <c r="I1249" s="10">
        <f>ROUND( D$1248*G1249,0 )</f>
        <v>0</v>
      </c>
    </row>
    <row r="1250" spans="1:10">
      <c r="F1250" s="7" t="s">
        <v>18</v>
      </c>
      <c r="G1250" s="9">
        <v>0</v>
      </c>
      <c r="J1250" s="10">
        <f>ROUND( D$1248*G1250,2 )</f>
        <v>0</v>
      </c>
    </row>
    <row r="1251" spans="1:10" ht="15.75" thickBot="1"/>
    <row r="1252" spans="1:10" ht="15.75">
      <c r="A1252" s="5"/>
      <c r="H1252" s="12">
        <f>ROUND( SUM(H1214:H1251),0 )</f>
        <v>0</v>
      </c>
      <c r="I1252" s="12">
        <f>ROUND( SUM(I1214:I1251),0 )</f>
        <v>0</v>
      </c>
      <c r="J1252" s="12">
        <f>ROUND( SUM(J1214:J1251),2 )</f>
        <v>0</v>
      </c>
    </row>
    <row r="1253" spans="1:10" ht="15.75">
      <c r="A1253" s="5" t="s">
        <v>539</v>
      </c>
    </row>
    <row r="1255" spans="1:10">
      <c r="C1255" s="6" t="s">
        <v>540</v>
      </c>
    </row>
    <row r="1256" spans="1:10">
      <c r="C1256" s="6" t="s">
        <v>541</v>
      </c>
    </row>
    <row r="1257" spans="1:10">
      <c r="C1257" s="6" t="s">
        <v>542</v>
      </c>
    </row>
    <row r="1258" spans="1:10">
      <c r="C1258" s="6" t="s">
        <v>543</v>
      </c>
    </row>
    <row r="1259" spans="1:10">
      <c r="C1259" s="6" t="s">
        <v>544</v>
      </c>
    </row>
    <row r="1260" spans="1:10">
      <c r="A1260" s="6">
        <v>1</v>
      </c>
      <c r="B1260" s="7" t="s">
        <v>545</v>
      </c>
      <c r="C1260" s="6"/>
      <c r="D1260" s="10">
        <f>ROUND( 164,0 )</f>
        <v>164</v>
      </c>
      <c r="E1260" s="6" t="s">
        <v>15</v>
      </c>
      <c r="F1260" s="7" t="s">
        <v>16</v>
      </c>
      <c r="G1260" s="9">
        <v>0</v>
      </c>
      <c r="H1260" s="10">
        <f>ROUND( D$1260*G1260,0 )</f>
        <v>0</v>
      </c>
    </row>
    <row r="1261" spans="1:10">
      <c r="F1261" s="7" t="s">
        <v>17</v>
      </c>
      <c r="G1261" s="9">
        <v>0</v>
      </c>
      <c r="I1261" s="10">
        <f>ROUND( D$1260*G1261,0 )</f>
        <v>0</v>
      </c>
    </row>
    <row r="1262" spans="1:10">
      <c r="F1262" s="7" t="s">
        <v>18</v>
      </c>
      <c r="G1262" s="9">
        <f>ROUND( 0,2 )</f>
        <v>0</v>
      </c>
      <c r="H1262" s="15"/>
      <c r="I1262" s="15"/>
      <c r="J1262" s="10">
        <f>ROUND( D$1260*G1262,2 )</f>
        <v>0</v>
      </c>
    </row>
    <row r="1265" spans="1:10">
      <c r="C1265" s="6" t="s">
        <v>540</v>
      </c>
    </row>
    <row r="1266" spans="1:10">
      <c r="C1266" s="6" t="s">
        <v>541</v>
      </c>
    </row>
    <row r="1267" spans="1:10">
      <c r="C1267" s="6" t="s">
        <v>546</v>
      </c>
    </row>
    <row r="1268" spans="1:10">
      <c r="C1268" s="6" t="s">
        <v>543</v>
      </c>
    </row>
    <row r="1269" spans="1:10">
      <c r="C1269" s="6" t="s">
        <v>547</v>
      </c>
    </row>
    <row r="1270" spans="1:10">
      <c r="A1270" s="6">
        <v>2</v>
      </c>
      <c r="B1270" s="7" t="s">
        <v>548</v>
      </c>
      <c r="C1270" s="6"/>
      <c r="D1270" s="10">
        <f>ROUND( 185,0 )</f>
        <v>185</v>
      </c>
      <c r="E1270" s="6" t="s">
        <v>15</v>
      </c>
      <c r="F1270" s="7" t="s">
        <v>16</v>
      </c>
      <c r="G1270" s="9">
        <v>0</v>
      </c>
      <c r="H1270" s="10">
        <f>ROUND( D$1270*G1270,0 )</f>
        <v>0</v>
      </c>
    </row>
    <row r="1271" spans="1:10">
      <c r="F1271" s="7" t="s">
        <v>17</v>
      </c>
      <c r="G1271" s="9">
        <v>0</v>
      </c>
      <c r="I1271" s="10">
        <f>ROUND( D$1270*G1271,0 )</f>
        <v>0</v>
      </c>
    </row>
    <row r="1272" spans="1:10">
      <c r="F1272" s="7" t="s">
        <v>18</v>
      </c>
      <c r="G1272" s="9">
        <f>ROUND( 0,2 )</f>
        <v>0</v>
      </c>
      <c r="H1272" s="15"/>
      <c r="I1272" s="15"/>
      <c r="J1272" s="10">
        <f>ROUND( D$1270*G1272,2 )</f>
        <v>0</v>
      </c>
    </row>
    <row r="1275" spans="1:10">
      <c r="C1275" s="6" t="s">
        <v>540</v>
      </c>
    </row>
    <row r="1276" spans="1:10">
      <c r="C1276" s="6" t="s">
        <v>549</v>
      </c>
    </row>
    <row r="1277" spans="1:10">
      <c r="C1277" s="6" t="s">
        <v>550</v>
      </c>
    </row>
    <row r="1278" spans="1:10">
      <c r="C1278" s="6" t="s">
        <v>551</v>
      </c>
    </row>
    <row r="1279" spans="1:10">
      <c r="C1279" s="6" t="s">
        <v>552</v>
      </c>
    </row>
    <row r="1280" spans="1:10">
      <c r="C1280" s="6" t="s">
        <v>553</v>
      </c>
    </row>
    <row r="1281" spans="1:10">
      <c r="C1281" s="6" t="s">
        <v>554</v>
      </c>
    </row>
    <row r="1282" spans="1:10">
      <c r="A1282" s="6">
        <v>3</v>
      </c>
      <c r="B1282" s="7" t="s">
        <v>555</v>
      </c>
      <c r="C1282" s="6"/>
      <c r="D1282" s="10">
        <f>ROUND( 288,0 )</f>
        <v>288</v>
      </c>
      <c r="E1282" s="6" t="s">
        <v>15</v>
      </c>
      <c r="F1282" s="7" t="s">
        <v>16</v>
      </c>
      <c r="G1282" s="9">
        <v>0</v>
      </c>
      <c r="H1282" s="10">
        <f>ROUND( D$1282*G1282,0 )</f>
        <v>0</v>
      </c>
    </row>
    <row r="1283" spans="1:10">
      <c r="F1283" s="7" t="s">
        <v>17</v>
      </c>
      <c r="G1283" s="9">
        <v>0</v>
      </c>
      <c r="I1283" s="10">
        <f>ROUND( D$1282*G1283,0 )</f>
        <v>0</v>
      </c>
    </row>
    <row r="1284" spans="1:10">
      <c r="F1284" s="7" t="s">
        <v>18</v>
      </c>
      <c r="G1284" s="9">
        <f>ROUND( 0,2 )</f>
        <v>0</v>
      </c>
      <c r="H1284" s="15"/>
      <c r="I1284" s="15"/>
      <c r="J1284" s="10">
        <f>ROUND( D$1282*G1284,2 )</f>
        <v>0</v>
      </c>
    </row>
    <row r="1287" spans="1:10">
      <c r="C1287" s="6" t="s">
        <v>540</v>
      </c>
    </row>
    <row r="1288" spans="1:10">
      <c r="C1288" s="6" t="s">
        <v>556</v>
      </c>
    </row>
    <row r="1289" spans="1:10">
      <c r="C1289" s="6" t="s">
        <v>557</v>
      </c>
    </row>
    <row r="1290" spans="1:10">
      <c r="C1290" s="6" t="s">
        <v>558</v>
      </c>
    </row>
    <row r="1291" spans="1:10">
      <c r="C1291" s="6" t="s">
        <v>559</v>
      </c>
    </row>
    <row r="1292" spans="1:10">
      <c r="C1292" s="6" t="s">
        <v>560</v>
      </c>
    </row>
    <row r="1293" spans="1:10">
      <c r="C1293" s="6" t="s">
        <v>561</v>
      </c>
    </row>
    <row r="1294" spans="1:10">
      <c r="C1294" s="6" t="s">
        <v>562</v>
      </c>
    </row>
    <row r="1295" spans="1:10">
      <c r="A1295" s="6">
        <v>4</v>
      </c>
      <c r="B1295" s="7" t="s">
        <v>563</v>
      </c>
      <c r="C1295" s="6"/>
      <c r="D1295" s="10">
        <f>ROUND( 141,0 )</f>
        <v>141</v>
      </c>
      <c r="E1295" s="6" t="s">
        <v>15</v>
      </c>
      <c r="F1295" s="7" t="s">
        <v>16</v>
      </c>
      <c r="G1295" s="9">
        <v>0</v>
      </c>
      <c r="H1295" s="10">
        <f>ROUND( D$1295*G1295,0 )</f>
        <v>0</v>
      </c>
    </row>
    <row r="1296" spans="1:10">
      <c r="F1296" s="7" t="s">
        <v>17</v>
      </c>
      <c r="G1296" s="9">
        <v>0</v>
      </c>
      <c r="I1296" s="10">
        <f>ROUND( D$1295*G1296,0 )</f>
        <v>0</v>
      </c>
    </row>
    <row r="1297" spans="1:10">
      <c r="F1297" s="7" t="s">
        <v>18</v>
      </c>
      <c r="G1297" s="9">
        <f>ROUND( 0,2 )</f>
        <v>0</v>
      </c>
      <c r="H1297" s="15"/>
      <c r="I1297" s="15"/>
      <c r="J1297" s="10">
        <f>ROUND( D$1295*G1297,2 )</f>
        <v>0</v>
      </c>
    </row>
    <row r="1300" spans="1:10">
      <c r="C1300" s="6" t="s">
        <v>540</v>
      </c>
    </row>
    <row r="1301" spans="1:10">
      <c r="C1301" s="6" t="s">
        <v>556</v>
      </c>
    </row>
    <row r="1302" spans="1:10">
      <c r="C1302" s="6" t="s">
        <v>557</v>
      </c>
    </row>
    <row r="1303" spans="1:10">
      <c r="C1303" s="6" t="s">
        <v>558</v>
      </c>
    </row>
    <row r="1304" spans="1:10">
      <c r="C1304" s="6" t="s">
        <v>559</v>
      </c>
    </row>
    <row r="1305" spans="1:10">
      <c r="C1305" s="6" t="s">
        <v>560</v>
      </c>
    </row>
    <row r="1306" spans="1:10">
      <c r="C1306" s="6" t="s">
        <v>564</v>
      </c>
    </row>
    <row r="1307" spans="1:10">
      <c r="C1307" s="6" t="s">
        <v>565</v>
      </c>
    </row>
    <row r="1308" spans="1:10">
      <c r="A1308" s="6">
        <v>5</v>
      </c>
      <c r="B1308" s="7" t="s">
        <v>566</v>
      </c>
      <c r="C1308" s="6"/>
      <c r="D1308" s="10">
        <f>ROUND( 148,0 )</f>
        <v>148</v>
      </c>
      <c r="E1308" s="6" t="s">
        <v>15</v>
      </c>
      <c r="F1308" s="7" t="s">
        <v>16</v>
      </c>
      <c r="G1308" s="9">
        <v>0</v>
      </c>
      <c r="H1308" s="10">
        <f>ROUND( D$1308*G1308,0 )</f>
        <v>0</v>
      </c>
    </row>
    <row r="1309" spans="1:10">
      <c r="F1309" s="7" t="s">
        <v>17</v>
      </c>
      <c r="G1309" s="9">
        <v>0</v>
      </c>
      <c r="I1309" s="10">
        <f>ROUND( D$1308*G1309,0 )</f>
        <v>0</v>
      </c>
    </row>
    <row r="1310" spans="1:10">
      <c r="F1310" s="7" t="s">
        <v>18</v>
      </c>
      <c r="G1310" s="9">
        <f>ROUND( 0,2 )</f>
        <v>0</v>
      </c>
      <c r="H1310" s="15"/>
      <c r="I1310" s="15"/>
      <c r="J1310" s="10">
        <f>ROUND( D$1308*G1310,2 )</f>
        <v>0</v>
      </c>
    </row>
    <row r="1312" spans="1:10">
      <c r="C1312" s="6" t="s">
        <v>540</v>
      </c>
    </row>
    <row r="1313" spans="1:10">
      <c r="C1313" s="6" t="s">
        <v>556</v>
      </c>
    </row>
    <row r="1314" spans="1:10">
      <c r="C1314" s="6" t="s">
        <v>669</v>
      </c>
    </row>
    <row r="1315" spans="1:10">
      <c r="C1315" s="6" t="s">
        <v>670</v>
      </c>
    </row>
    <row r="1316" spans="1:10">
      <c r="C1316" s="6" t="s">
        <v>671</v>
      </c>
    </row>
    <row r="1317" spans="1:10">
      <c r="A1317" s="6">
        <v>6</v>
      </c>
      <c r="B1317" s="14" t="s">
        <v>680</v>
      </c>
      <c r="C1317" s="6"/>
      <c r="D1317" s="10">
        <v>105</v>
      </c>
      <c r="E1317" s="6" t="s">
        <v>15</v>
      </c>
      <c r="F1317" s="7" t="s">
        <v>16</v>
      </c>
      <c r="G1317" s="16">
        <v>0</v>
      </c>
      <c r="H1317" s="10">
        <f>ROUND( D$1317*G1317,0 )</f>
        <v>0</v>
      </c>
    </row>
    <row r="1318" spans="1:10">
      <c r="F1318" s="7" t="s">
        <v>17</v>
      </c>
      <c r="G1318" s="16">
        <v>0</v>
      </c>
      <c r="I1318" s="10">
        <f>ROUND( D$1317*G1318,0 )</f>
        <v>0</v>
      </c>
    </row>
    <row r="1319" spans="1:10">
      <c r="F1319" s="7" t="s">
        <v>18</v>
      </c>
      <c r="G1319" s="9">
        <f>ROUND( 0,2 )</f>
        <v>0</v>
      </c>
      <c r="H1319" s="15"/>
      <c r="I1319" s="15"/>
      <c r="J1319" s="10">
        <f>ROUND( D$1308*G1319,2 )</f>
        <v>0</v>
      </c>
    </row>
    <row r="1322" spans="1:10">
      <c r="C1322" s="6" t="s">
        <v>567</v>
      </c>
    </row>
    <row r="1323" spans="1:10">
      <c r="C1323" s="6" t="s">
        <v>568</v>
      </c>
    </row>
    <row r="1324" spans="1:10">
      <c r="C1324" s="6" t="s">
        <v>569</v>
      </c>
    </row>
    <row r="1325" spans="1:10">
      <c r="C1325" s="6" t="s">
        <v>570</v>
      </c>
    </row>
    <row r="1326" spans="1:10">
      <c r="C1326" s="6" t="s">
        <v>571</v>
      </c>
    </row>
    <row r="1327" spans="1:10">
      <c r="C1327" s="6" t="s">
        <v>572</v>
      </c>
    </row>
    <row r="1328" spans="1:10">
      <c r="C1328" s="6" t="s">
        <v>573</v>
      </c>
    </row>
    <row r="1329" spans="1:10">
      <c r="C1329" s="6" t="s">
        <v>574</v>
      </c>
    </row>
    <row r="1330" spans="1:10">
      <c r="A1330" s="6">
        <v>7</v>
      </c>
      <c r="B1330" s="7" t="s">
        <v>575</v>
      </c>
      <c r="C1330" s="6"/>
      <c r="D1330" s="10">
        <f>ROUND( 164,0 )</f>
        <v>164</v>
      </c>
      <c r="E1330" s="6" t="s">
        <v>15</v>
      </c>
      <c r="F1330" s="7" t="s">
        <v>16</v>
      </c>
      <c r="G1330" s="9">
        <v>0</v>
      </c>
      <c r="H1330" s="10">
        <f>ROUND( D$1330*G1330,0 )</f>
        <v>0</v>
      </c>
    </row>
    <row r="1331" spans="1:10">
      <c r="F1331" s="7" t="s">
        <v>17</v>
      </c>
      <c r="G1331" s="9">
        <v>0</v>
      </c>
      <c r="I1331" s="10">
        <f>ROUND( D$1330*G1331,0 )</f>
        <v>0</v>
      </c>
    </row>
    <row r="1332" spans="1:10">
      <c r="F1332" s="7" t="s">
        <v>18</v>
      </c>
      <c r="G1332" s="9">
        <f>ROUND( 0,2 )</f>
        <v>0</v>
      </c>
      <c r="H1332" s="15"/>
      <c r="I1332" s="15"/>
      <c r="J1332" s="10">
        <f>ROUND( D$1330*G1332,2 )</f>
        <v>0</v>
      </c>
    </row>
    <row r="1335" spans="1:10">
      <c r="C1335" s="6" t="s">
        <v>576</v>
      </c>
    </row>
    <row r="1336" spans="1:10">
      <c r="C1336" s="6" t="s">
        <v>577</v>
      </c>
    </row>
    <row r="1337" spans="1:10">
      <c r="C1337" s="6" t="s">
        <v>578</v>
      </c>
    </row>
    <row r="1338" spans="1:10">
      <c r="C1338" s="6" t="s">
        <v>579</v>
      </c>
    </row>
    <row r="1339" spans="1:10">
      <c r="C1339" s="6" t="s">
        <v>580</v>
      </c>
    </row>
    <row r="1340" spans="1:10">
      <c r="C1340" s="6" t="s">
        <v>581</v>
      </c>
    </row>
    <row r="1341" spans="1:10">
      <c r="C1341" s="6" t="s">
        <v>582</v>
      </c>
    </row>
    <row r="1342" spans="1:10">
      <c r="A1342" s="6">
        <v>8</v>
      </c>
      <c r="B1342" s="7" t="s">
        <v>583</v>
      </c>
      <c r="C1342" s="6"/>
      <c r="D1342" s="8">
        <f>ROUND( 37.6,2 )</f>
        <v>37.6</v>
      </c>
      <c r="E1342" s="6" t="s">
        <v>15</v>
      </c>
      <c r="F1342" s="7" t="s">
        <v>16</v>
      </c>
      <c r="G1342" s="9">
        <v>0</v>
      </c>
      <c r="H1342" s="10">
        <f>ROUND( D$1342*G1342,0 )</f>
        <v>0</v>
      </c>
    </row>
    <row r="1343" spans="1:10">
      <c r="F1343" s="7" t="s">
        <v>17</v>
      </c>
      <c r="G1343" s="9">
        <v>0</v>
      </c>
      <c r="I1343" s="10">
        <f>ROUND( D$1342*G1343,0 )</f>
        <v>0</v>
      </c>
    </row>
    <row r="1344" spans="1:10">
      <c r="F1344" s="7" t="s">
        <v>18</v>
      </c>
      <c r="G1344" s="9">
        <f>ROUND( 0,2 )</f>
        <v>0</v>
      </c>
      <c r="H1344" s="15"/>
      <c r="I1344" s="15"/>
      <c r="J1344" s="10">
        <f>ROUND( D$1342*G1344,2 )</f>
        <v>0</v>
      </c>
    </row>
    <row r="1347" spans="1:10">
      <c r="C1347" s="6" t="s">
        <v>584</v>
      </c>
    </row>
    <row r="1348" spans="1:10">
      <c r="C1348" s="6" t="s">
        <v>585</v>
      </c>
    </row>
    <row r="1349" spans="1:10">
      <c r="C1349" s="6" t="s">
        <v>586</v>
      </c>
    </row>
    <row r="1350" spans="1:10">
      <c r="C1350" s="6" t="s">
        <v>587</v>
      </c>
    </row>
    <row r="1351" spans="1:10">
      <c r="C1351" s="6" t="s">
        <v>588</v>
      </c>
    </row>
    <row r="1352" spans="1:10">
      <c r="C1352" s="6" t="s">
        <v>589</v>
      </c>
    </row>
    <row r="1353" spans="1:10">
      <c r="C1353" s="6" t="s">
        <v>590</v>
      </c>
    </row>
    <row r="1354" spans="1:10">
      <c r="A1354" s="6">
        <v>9</v>
      </c>
      <c r="B1354" s="7" t="s">
        <v>591</v>
      </c>
      <c r="C1354" s="6"/>
      <c r="D1354" s="8">
        <f>ROUND( 58.76,2 )</f>
        <v>58.76</v>
      </c>
      <c r="E1354" s="6" t="s">
        <v>15</v>
      </c>
      <c r="F1354" s="7" t="s">
        <v>16</v>
      </c>
      <c r="G1354" s="9">
        <v>0</v>
      </c>
      <c r="H1354" s="10">
        <f>ROUND( D$1354*G1354,0 )</f>
        <v>0</v>
      </c>
    </row>
    <row r="1355" spans="1:10">
      <c r="F1355" s="7" t="s">
        <v>17</v>
      </c>
      <c r="G1355" s="9">
        <v>0</v>
      </c>
      <c r="I1355" s="10">
        <f>ROUND( D$1354*G1355,0 )</f>
        <v>0</v>
      </c>
    </row>
    <row r="1356" spans="1:10">
      <c r="F1356" s="7" t="s">
        <v>18</v>
      </c>
      <c r="G1356" s="9">
        <f>ROUND( 0,2 )</f>
        <v>0</v>
      </c>
      <c r="H1356" s="15"/>
      <c r="I1356" s="15"/>
      <c r="J1356" s="10">
        <f>ROUND( D$1354*G1356,2 )</f>
        <v>0</v>
      </c>
    </row>
    <row r="1359" spans="1:10">
      <c r="C1359" s="6" t="s">
        <v>584</v>
      </c>
    </row>
    <row r="1360" spans="1:10">
      <c r="C1360" s="6" t="s">
        <v>585</v>
      </c>
    </row>
    <row r="1361" spans="1:10">
      <c r="C1361" s="6" t="s">
        <v>586</v>
      </c>
    </row>
    <row r="1362" spans="1:10">
      <c r="C1362" s="6" t="s">
        <v>592</v>
      </c>
    </row>
    <row r="1363" spans="1:10">
      <c r="C1363" s="6" t="s">
        <v>588</v>
      </c>
    </row>
    <row r="1364" spans="1:10">
      <c r="C1364" s="6" t="s">
        <v>589</v>
      </c>
    </row>
    <row r="1365" spans="1:10">
      <c r="C1365" s="6" t="s">
        <v>593</v>
      </c>
    </row>
    <row r="1366" spans="1:10">
      <c r="C1366" s="6" t="s">
        <v>594</v>
      </c>
    </row>
    <row r="1367" spans="1:10">
      <c r="A1367" s="6">
        <v>10</v>
      </c>
      <c r="B1367" s="7" t="s">
        <v>595</v>
      </c>
      <c r="C1367" s="6"/>
      <c r="D1367" s="10">
        <f>ROUND( 191,0 )</f>
        <v>191</v>
      </c>
      <c r="E1367" s="6" t="s">
        <v>15</v>
      </c>
      <c r="F1367" s="7" t="s">
        <v>16</v>
      </c>
      <c r="G1367" s="9">
        <v>0</v>
      </c>
      <c r="H1367" s="10">
        <f>ROUND( D$1367*G1367,0 )</f>
        <v>0</v>
      </c>
    </row>
    <row r="1368" spans="1:10">
      <c r="F1368" s="7" t="s">
        <v>17</v>
      </c>
      <c r="G1368" s="9">
        <v>0</v>
      </c>
      <c r="I1368" s="10">
        <f>ROUND( D$1367*G1368,0 )</f>
        <v>0</v>
      </c>
    </row>
    <row r="1369" spans="1:10">
      <c r="F1369" s="7" t="s">
        <v>18</v>
      </c>
      <c r="G1369" s="9">
        <f>ROUND( 0,2 )</f>
        <v>0</v>
      </c>
      <c r="H1369" s="15"/>
      <c r="I1369" s="15"/>
      <c r="J1369" s="10">
        <f>ROUND( D$1367*G1369,2 )</f>
        <v>0</v>
      </c>
    </row>
    <row r="1372" spans="1:10">
      <c r="C1372" s="6" t="s">
        <v>584</v>
      </c>
    </row>
    <row r="1373" spans="1:10">
      <c r="C1373" s="6" t="s">
        <v>585</v>
      </c>
    </row>
    <row r="1374" spans="1:10">
      <c r="C1374" s="6" t="s">
        <v>586</v>
      </c>
    </row>
    <row r="1375" spans="1:10">
      <c r="C1375" s="6" t="s">
        <v>596</v>
      </c>
    </row>
    <row r="1376" spans="1:10">
      <c r="C1376" s="6" t="s">
        <v>588</v>
      </c>
    </row>
    <row r="1377" spans="1:10">
      <c r="C1377" s="6" t="s">
        <v>589</v>
      </c>
    </row>
    <row r="1378" spans="1:10">
      <c r="C1378" s="6" t="s">
        <v>597</v>
      </c>
    </row>
    <row r="1379" spans="1:10">
      <c r="C1379" s="6" t="s">
        <v>598</v>
      </c>
    </row>
    <row r="1380" spans="1:10">
      <c r="A1380" s="6">
        <v>11</v>
      </c>
      <c r="B1380" s="7" t="s">
        <v>599</v>
      </c>
      <c r="C1380" s="6"/>
      <c r="D1380" s="8">
        <f>ROUND( 54.06,2 )</f>
        <v>54.06</v>
      </c>
      <c r="E1380" s="6" t="s">
        <v>15</v>
      </c>
      <c r="F1380" s="7" t="s">
        <v>16</v>
      </c>
      <c r="G1380" s="9">
        <v>0</v>
      </c>
      <c r="H1380" s="10">
        <f>ROUND( D$1380*G1380,0 )</f>
        <v>0</v>
      </c>
    </row>
    <row r="1381" spans="1:10">
      <c r="F1381" s="7" t="s">
        <v>17</v>
      </c>
      <c r="G1381" s="9">
        <v>0</v>
      </c>
      <c r="I1381" s="10">
        <f>ROUND( D$1380*G1381,0 )</f>
        <v>0</v>
      </c>
    </row>
    <row r="1382" spans="1:10">
      <c r="F1382" s="7" t="s">
        <v>18</v>
      </c>
      <c r="G1382" s="9">
        <f>ROUND( 0,2 )</f>
        <v>0</v>
      </c>
      <c r="H1382" s="15"/>
      <c r="I1382" s="15"/>
      <c r="J1382" s="10">
        <f>ROUND( D$1380*G1382,2 )</f>
        <v>0</v>
      </c>
    </row>
    <row r="1385" spans="1:10">
      <c r="C1385" s="6" t="s">
        <v>600</v>
      </c>
    </row>
    <row r="1386" spans="1:10">
      <c r="C1386" s="6" t="s">
        <v>601</v>
      </c>
    </row>
    <row r="1387" spans="1:10">
      <c r="C1387" s="6" t="s">
        <v>602</v>
      </c>
    </row>
    <row r="1388" spans="1:10">
      <c r="C1388" s="6" t="s">
        <v>603</v>
      </c>
    </row>
    <row r="1389" spans="1:10">
      <c r="C1389" s="6" t="s">
        <v>604</v>
      </c>
    </row>
    <row r="1390" spans="1:10">
      <c r="C1390" s="6" t="s">
        <v>605</v>
      </c>
    </row>
    <row r="1391" spans="1:10">
      <c r="C1391" s="6">
        <v>255334</v>
      </c>
    </row>
    <row r="1392" spans="1:10">
      <c r="A1392" s="6">
        <v>12</v>
      </c>
      <c r="B1392" s="7" t="s">
        <v>606</v>
      </c>
      <c r="C1392" s="6"/>
      <c r="D1392" s="10">
        <f>ROUND( 250,0 )</f>
        <v>250</v>
      </c>
      <c r="E1392" s="6" t="s">
        <v>15</v>
      </c>
      <c r="F1392" s="7" t="s">
        <v>16</v>
      </c>
      <c r="G1392" s="9">
        <v>0</v>
      </c>
      <c r="H1392" s="10">
        <f>ROUND( D$1392*G1392,0 )</f>
        <v>0</v>
      </c>
    </row>
    <row r="1393" spans="1:10">
      <c r="F1393" s="7" t="s">
        <v>17</v>
      </c>
      <c r="G1393" s="9">
        <v>0</v>
      </c>
      <c r="I1393" s="10">
        <f>ROUND( D$1392*G1393,0 )</f>
        <v>0</v>
      </c>
    </row>
    <row r="1394" spans="1:10">
      <c r="F1394" s="7" t="s">
        <v>18</v>
      </c>
      <c r="G1394" s="9">
        <f>ROUND( 0,2 )</f>
        <v>0</v>
      </c>
      <c r="H1394" s="15"/>
      <c r="I1394" s="15"/>
      <c r="J1394" s="10">
        <f>ROUND( D$1392*G1394,2 )</f>
        <v>0</v>
      </c>
    </row>
    <row r="1397" spans="1:10">
      <c r="C1397" s="6" t="s">
        <v>607</v>
      </c>
    </row>
    <row r="1398" spans="1:10">
      <c r="C1398" s="6" t="s">
        <v>608</v>
      </c>
    </row>
    <row r="1399" spans="1:10">
      <c r="C1399" s="6" t="s">
        <v>609</v>
      </c>
    </row>
    <row r="1400" spans="1:10">
      <c r="C1400" s="6" t="s">
        <v>610</v>
      </c>
    </row>
    <row r="1401" spans="1:10">
      <c r="C1401" s="6" t="s">
        <v>611</v>
      </c>
    </row>
    <row r="1402" spans="1:10">
      <c r="C1402" s="6" t="s">
        <v>612</v>
      </c>
    </row>
    <row r="1403" spans="1:10">
      <c r="A1403" s="6">
        <v>13</v>
      </c>
      <c r="B1403" s="7" t="s">
        <v>613</v>
      </c>
      <c r="C1403" s="6"/>
      <c r="D1403" s="8">
        <f>ROUND( 17.28,2 )</f>
        <v>17.28</v>
      </c>
      <c r="E1403" s="6" t="s">
        <v>15</v>
      </c>
      <c r="F1403" s="7" t="s">
        <v>16</v>
      </c>
      <c r="G1403" s="9">
        <v>0</v>
      </c>
      <c r="H1403" s="10">
        <f>ROUND( D$1403*G1403,0 )</f>
        <v>0</v>
      </c>
    </row>
    <row r="1404" spans="1:10">
      <c r="F1404" s="7" t="s">
        <v>17</v>
      </c>
      <c r="G1404" s="9">
        <v>0</v>
      </c>
      <c r="I1404" s="10">
        <f>ROUND( D$1403*G1404,0 )</f>
        <v>0</v>
      </c>
    </row>
    <row r="1405" spans="1:10">
      <c r="F1405" s="7" t="s">
        <v>18</v>
      </c>
      <c r="G1405" s="9">
        <f>ROUND( 0,2 )</f>
        <v>0</v>
      </c>
      <c r="H1405" s="15"/>
      <c r="I1405" s="15"/>
      <c r="J1405" s="10">
        <f>ROUND( D$1403*G1405,2 )</f>
        <v>0</v>
      </c>
    </row>
    <row r="1407" spans="1:10" ht="15.75" thickBot="1"/>
    <row r="1408" spans="1:10" ht="15.75">
      <c r="A1408" s="5"/>
      <c r="H1408" s="12">
        <f>ROUND( SUM(H1254:H1407),0 )</f>
        <v>0</v>
      </c>
      <c r="I1408" s="12">
        <f>ROUND( SUM(I1254:I1407),0 )</f>
        <v>0</v>
      </c>
      <c r="J1408" s="12">
        <f>ROUND( SUM(J1254:J1407),2 )</f>
        <v>0</v>
      </c>
    </row>
    <row r="1409" spans="1:10" ht="15.75">
      <c r="A1409" s="5" t="s">
        <v>614</v>
      </c>
    </row>
    <row r="1411" spans="1:10">
      <c r="C1411" s="6" t="s">
        <v>615</v>
      </c>
    </row>
    <row r="1412" spans="1:10">
      <c r="C1412" s="6" t="s">
        <v>616</v>
      </c>
    </row>
    <row r="1413" spans="1:10">
      <c r="C1413" s="6" t="s">
        <v>617</v>
      </c>
    </row>
    <row r="1414" spans="1:10">
      <c r="C1414" s="6" t="s">
        <v>618</v>
      </c>
    </row>
    <row r="1415" spans="1:10">
      <c r="A1415" s="6">
        <v>1</v>
      </c>
      <c r="B1415" s="7" t="s">
        <v>619</v>
      </c>
      <c r="C1415" s="6"/>
      <c r="D1415" s="8">
        <f>ROUND( 57.47,2 )</f>
        <v>57.47</v>
      </c>
      <c r="E1415" s="6" t="s">
        <v>45</v>
      </c>
      <c r="F1415" s="7" t="s">
        <v>16</v>
      </c>
      <c r="G1415" s="9">
        <v>0</v>
      </c>
      <c r="H1415" s="10">
        <f>ROUND( D$1415*G1415,0 )</f>
        <v>0</v>
      </c>
    </row>
    <row r="1416" spans="1:10">
      <c r="F1416" s="7" t="s">
        <v>17</v>
      </c>
      <c r="G1416" s="9">
        <v>0</v>
      </c>
      <c r="I1416" s="10">
        <f>ROUND( D$1415*G1416,0 )</f>
        <v>0</v>
      </c>
    </row>
    <row r="1417" spans="1:10">
      <c r="F1417" s="7" t="s">
        <v>18</v>
      </c>
      <c r="G1417" s="9">
        <v>0</v>
      </c>
      <c r="J1417" s="10">
        <f>ROUND( D$1415*G1417,0 )</f>
        <v>0</v>
      </c>
    </row>
    <row r="1420" spans="1:10">
      <c r="C1420" s="6" t="s">
        <v>615</v>
      </c>
    </row>
    <row r="1421" spans="1:10">
      <c r="C1421" s="6" t="s">
        <v>616</v>
      </c>
    </row>
    <row r="1422" spans="1:10">
      <c r="C1422" s="6" t="s">
        <v>617</v>
      </c>
    </row>
    <row r="1423" spans="1:10">
      <c r="C1423" s="6" t="s">
        <v>620</v>
      </c>
    </row>
    <row r="1424" spans="1:10">
      <c r="A1424" s="6">
        <v>2</v>
      </c>
      <c r="B1424" s="7" t="s">
        <v>621</v>
      </c>
      <c r="C1424" s="6"/>
      <c r="D1424" s="8">
        <f>ROUND( 11.49,2 )</f>
        <v>11.49</v>
      </c>
      <c r="E1424" s="6" t="s">
        <v>45</v>
      </c>
      <c r="F1424" s="7" t="s">
        <v>16</v>
      </c>
      <c r="G1424" s="9">
        <v>0</v>
      </c>
      <c r="H1424" s="10">
        <f>ROUND( D$1424*G1424,0 )</f>
        <v>0</v>
      </c>
    </row>
    <row r="1425" spans="1:11">
      <c r="F1425" s="7" t="s">
        <v>17</v>
      </c>
      <c r="G1425" s="9">
        <v>0</v>
      </c>
      <c r="I1425" s="10">
        <f>ROUND( D$1424*G1425,0 )</f>
        <v>0</v>
      </c>
    </row>
    <row r="1426" spans="1:11">
      <c r="F1426" s="7" t="s">
        <v>18</v>
      </c>
      <c r="G1426" s="9">
        <v>0</v>
      </c>
      <c r="J1426" s="10">
        <f>ROUND( D$1424*G1426,0 )</f>
        <v>0</v>
      </c>
    </row>
    <row r="1428" spans="1:11" ht="15.75" thickBot="1"/>
    <row r="1429" spans="1:11" ht="15.75">
      <c r="A1429" s="5"/>
      <c r="H1429" s="12">
        <f>ROUND( SUM(H1410:H1428),0 )</f>
        <v>0</v>
      </c>
      <c r="I1429" s="12">
        <f>ROUND( SUM(I1410:I1428),0 )</f>
        <v>0</v>
      </c>
      <c r="J1429" s="12">
        <f>ROUND( SUM(J1410:J1428),0 )</f>
        <v>0</v>
      </c>
    </row>
    <row r="1430" spans="1:11" ht="15.75">
      <c r="A1430" s="5" t="s">
        <v>622</v>
      </c>
    </row>
    <row r="1432" spans="1:11">
      <c r="C1432" s="6" t="s">
        <v>623</v>
      </c>
    </row>
    <row r="1433" spans="1:11">
      <c r="C1433" s="6" t="s">
        <v>624</v>
      </c>
    </row>
    <row r="1434" spans="1:11">
      <c r="C1434" s="6" t="s">
        <v>625</v>
      </c>
    </row>
    <row r="1435" spans="1:11">
      <c r="C1435" s="6" t="s">
        <v>626</v>
      </c>
    </row>
    <row r="1436" spans="1:11">
      <c r="C1436" s="6" t="s">
        <v>627</v>
      </c>
    </row>
    <row r="1437" spans="1:11">
      <c r="A1437" s="6">
        <v>1</v>
      </c>
      <c r="B1437" s="14" t="s">
        <v>681</v>
      </c>
      <c r="C1437" s="6"/>
      <c r="D1437" s="10">
        <v>67</v>
      </c>
      <c r="E1437" s="6" t="s">
        <v>26</v>
      </c>
      <c r="F1437" s="7" t="s">
        <v>16</v>
      </c>
      <c r="G1437" s="16">
        <v>0</v>
      </c>
      <c r="H1437" s="10">
        <f>ROUND( D$1437*G1437,0 )</f>
        <v>0</v>
      </c>
    </row>
    <row r="1438" spans="1:11">
      <c r="F1438" s="7" t="s">
        <v>17</v>
      </c>
      <c r="G1438" s="16">
        <v>0</v>
      </c>
      <c r="I1438" s="10">
        <f>ROUND( D$1437*G1438,0 )</f>
        <v>0</v>
      </c>
    </row>
    <row r="1439" spans="1:11">
      <c r="F1439" s="7" t="s">
        <v>18</v>
      </c>
      <c r="G1439" s="16">
        <v>0</v>
      </c>
      <c r="J1439" s="10">
        <f>ROUND( D$1446*G1439,2 )</f>
        <v>0</v>
      </c>
    </row>
    <row r="1440" spans="1:11">
      <c r="K1440" s="15"/>
    </row>
    <row r="1441" spans="1:10">
      <c r="C1441" s="6" t="s">
        <v>623</v>
      </c>
    </row>
    <row r="1442" spans="1:10">
      <c r="C1442" s="6" t="s">
        <v>624</v>
      </c>
    </row>
    <row r="1443" spans="1:10">
      <c r="C1443" s="6" t="s">
        <v>625</v>
      </c>
    </row>
    <row r="1444" spans="1:10">
      <c r="C1444" s="6" t="s">
        <v>626</v>
      </c>
    </row>
    <row r="1445" spans="1:10">
      <c r="C1445" s="6" t="s">
        <v>627</v>
      </c>
    </row>
    <row r="1446" spans="1:10">
      <c r="A1446" s="6">
        <v>2</v>
      </c>
      <c r="B1446" s="7" t="s">
        <v>628</v>
      </c>
      <c r="C1446" s="6"/>
      <c r="D1446" s="10">
        <f>ROUND( 312,0 )</f>
        <v>312</v>
      </c>
      <c r="E1446" s="6" t="s">
        <v>15</v>
      </c>
      <c r="F1446" s="7" t="s">
        <v>16</v>
      </c>
      <c r="G1446" s="9">
        <v>0</v>
      </c>
      <c r="H1446" s="10">
        <f>ROUND( D$1446*G1446,0 )</f>
        <v>0</v>
      </c>
    </row>
    <row r="1447" spans="1:10">
      <c r="F1447" s="7" t="s">
        <v>17</v>
      </c>
      <c r="G1447" s="9">
        <v>0</v>
      </c>
      <c r="I1447" s="10">
        <f>ROUND( D$1446*G1447,0 )</f>
        <v>0</v>
      </c>
    </row>
    <row r="1448" spans="1:10">
      <c r="F1448" s="7" t="s">
        <v>18</v>
      </c>
      <c r="G1448" s="9">
        <f>ROUND( 0,2 )</f>
        <v>0</v>
      </c>
      <c r="H1448" s="15"/>
      <c r="I1448" s="15"/>
      <c r="J1448" s="10">
        <f>ROUND( D$1446*G1448,2 )</f>
        <v>0</v>
      </c>
    </row>
    <row r="1450" spans="1:10" ht="15.75" thickBot="1"/>
    <row r="1451" spans="1:10" ht="15.75">
      <c r="A1451" s="5"/>
      <c r="H1451" s="12">
        <f>ROUND( SUM(H1431:H1450),0 )</f>
        <v>0</v>
      </c>
      <c r="I1451" s="12">
        <f>ROUND( SUM(I1431:I1450),0 )</f>
        <v>0</v>
      </c>
      <c r="J1451" s="12">
        <f>ROUND( SUM(J1431:J1450),2 )</f>
        <v>0</v>
      </c>
    </row>
    <row r="1452" spans="1:10" ht="15.75">
      <c r="A1452" s="5" t="s">
        <v>629</v>
      </c>
    </row>
    <row r="1454" spans="1:10">
      <c r="C1454" s="6" t="s">
        <v>630</v>
      </c>
    </row>
    <row r="1455" spans="1:10">
      <c r="C1455" s="6" t="s">
        <v>631</v>
      </c>
    </row>
    <row r="1456" spans="1:10">
      <c r="C1456" s="6" t="s">
        <v>632</v>
      </c>
    </row>
    <row r="1457" spans="1:10">
      <c r="C1457" s="6" t="s">
        <v>633</v>
      </c>
    </row>
    <row r="1458" spans="1:10">
      <c r="C1458" s="6" t="s">
        <v>634</v>
      </c>
    </row>
    <row r="1459" spans="1:10">
      <c r="C1459" s="6" t="s">
        <v>635</v>
      </c>
    </row>
    <row r="1460" spans="1:10">
      <c r="C1460" s="6" t="s">
        <v>636</v>
      </c>
    </row>
    <row r="1461" spans="1:10">
      <c r="A1461" s="6">
        <v>1</v>
      </c>
      <c r="B1461" s="7" t="s">
        <v>637</v>
      </c>
      <c r="C1461" s="6"/>
      <c r="D1461" s="8">
        <f>ROUND( 1,2 )</f>
        <v>1</v>
      </c>
      <c r="E1461" s="6" t="s">
        <v>61</v>
      </c>
      <c r="F1461" s="7" t="s">
        <v>16</v>
      </c>
      <c r="G1461" s="9">
        <v>0</v>
      </c>
      <c r="H1461" s="10">
        <f>ROUND( D$1461*G1461,0 )</f>
        <v>0</v>
      </c>
    </row>
    <row r="1462" spans="1:10">
      <c r="F1462" s="7" t="s">
        <v>17</v>
      </c>
      <c r="G1462" s="9">
        <v>0</v>
      </c>
      <c r="I1462" s="10">
        <f>ROUND( D$1461*G1462,0 )</f>
        <v>0</v>
      </c>
    </row>
    <row r="1463" spans="1:10">
      <c r="F1463" s="7" t="s">
        <v>18</v>
      </c>
      <c r="G1463" s="9">
        <f>ROUND( 0,2 )</f>
        <v>0</v>
      </c>
      <c r="H1463" s="15"/>
      <c r="I1463" s="15"/>
      <c r="J1463" s="10">
        <f>ROUND( D$1461*G1463,2 )</f>
        <v>0</v>
      </c>
    </row>
    <row r="1465" spans="1:10" ht="15.75" thickBot="1"/>
    <row r="1466" spans="1:10" ht="15.75" thickBot="1">
      <c r="H1466" s="12">
        <f>ROUND( SUM(H1453:H1465),0 )</f>
        <v>0</v>
      </c>
      <c r="I1466" s="12">
        <f>ROUND( SUM(I1453:I1465),0 )</f>
        <v>0</v>
      </c>
      <c r="J1466" s="12">
        <f>ROUND( SUM(J1453:J1465),2 )</f>
        <v>0</v>
      </c>
    </row>
    <row r="1467" spans="1:10" ht="15.75" thickTop="1">
      <c r="H1467" s="13">
        <f>ROUND( SUM(H60,H100,H113,H213,H346,H416,H500,H532,H604,H654,H851,H925,H1117,H1212,H1252,H1408,H1429,H1451,H1466),0 )</f>
        <v>0</v>
      </c>
      <c r="I1467" s="13">
        <f>ROUND( SUM(I60,I100,I113,I213,I346,I416,I500,I532,I604,I654,I851,I925,I1117,I1212,I1252,I1408,I1429,I1451,I1466),0 )</f>
        <v>0</v>
      </c>
      <c r="J1467" s="13">
        <f>ROUND( SUM(J60,J100,J113,J213,J346,J416,J500,J532,J604,J654,J851,J925,J1117,J1212,J1252,J1408,J1429,J1451,J1466),0 )</f>
        <v>0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KVS</vt:lpstr>
      <vt:lpstr>Munka2</vt:lpstr>
      <vt:lpstr>Munka3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</dc:creator>
  <cp:lastModifiedBy>x</cp:lastModifiedBy>
  <cp:lastPrinted>2018-05-04T11:13:34Z</cp:lastPrinted>
  <dcterms:created xsi:type="dcterms:W3CDTF">2018-03-14T17:02:16Z</dcterms:created>
  <dcterms:modified xsi:type="dcterms:W3CDTF">2018-05-09T08:21:36Z</dcterms:modified>
</cp:coreProperties>
</file>